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旧唐津市" sheetId="1" r:id="rId1"/>
    <sheet name="旧唐津市以外" sheetId="2" r:id="rId2"/>
  </sheets>
  <externalReferences>
    <externalReference r:id="rId5"/>
  </externalReferences>
  <definedNames>
    <definedName name="J107_K2" localSheetId="0">'旧唐津市'!$V$17</definedName>
    <definedName name="J107_K2_G1" localSheetId="0">'旧唐津市'!$V$18</definedName>
    <definedName name="J107_K2_G2" localSheetId="0">'旧唐津市'!$V$19</definedName>
    <definedName name="J107_K3" localSheetId="0">'旧唐津市'!$V$20</definedName>
  </definedNames>
  <calcPr fullCalcOnLoad="1"/>
</workbook>
</file>

<file path=xl/sharedStrings.xml><?xml version="1.0" encoding="utf-8"?>
<sst xmlns="http://schemas.openxmlformats.org/spreadsheetml/2006/main" count="460" uniqueCount="403">
  <si>
    <t>町　　　　名</t>
  </si>
  <si>
    <t>人口</t>
  </si>
  <si>
    <t>男</t>
  </si>
  <si>
    <t>女</t>
  </si>
  <si>
    <t>世帯</t>
  </si>
  <si>
    <t>　小　　　計</t>
  </si>
  <si>
    <t>妙見西町</t>
  </si>
  <si>
    <t>つつじ丘</t>
  </si>
  <si>
    <t>坊主町</t>
  </si>
  <si>
    <t>海岸通</t>
  </si>
  <si>
    <t>夕日</t>
  </si>
  <si>
    <t>和多田百人町</t>
  </si>
  <si>
    <t>山下町</t>
  </si>
  <si>
    <t>藤崎通</t>
  </si>
  <si>
    <t>上久里</t>
  </si>
  <si>
    <t>和多田東百人町</t>
  </si>
  <si>
    <t>桜馬場</t>
  </si>
  <si>
    <t>下久里</t>
  </si>
  <si>
    <t>和多田海士町</t>
  </si>
  <si>
    <t>東朝日町</t>
  </si>
  <si>
    <t>中原</t>
  </si>
  <si>
    <t>和多田南先石</t>
  </si>
  <si>
    <t>西朝日町</t>
  </si>
  <si>
    <t>和多田先石</t>
  </si>
  <si>
    <t>江川町</t>
  </si>
  <si>
    <t>竹木場</t>
  </si>
  <si>
    <t>鏡虹町</t>
  </si>
  <si>
    <t>和多田西山</t>
  </si>
  <si>
    <t>元旗町</t>
  </si>
  <si>
    <t>唐川</t>
  </si>
  <si>
    <t>鏡山添</t>
  </si>
  <si>
    <t>和多田本村</t>
  </si>
  <si>
    <t>西旗町</t>
  </si>
  <si>
    <t>菅牟田</t>
  </si>
  <si>
    <t>鏡田中</t>
  </si>
  <si>
    <t>和多田大土井</t>
  </si>
  <si>
    <t>富士見町</t>
  </si>
  <si>
    <t>重河内</t>
  </si>
  <si>
    <t>鏡今村</t>
  </si>
  <si>
    <t>和多田用尺</t>
  </si>
  <si>
    <t>南富士見町</t>
  </si>
  <si>
    <t>熊ノ峰</t>
  </si>
  <si>
    <t>鏡今組</t>
  </si>
  <si>
    <t>長谷</t>
  </si>
  <si>
    <t>西浜町</t>
  </si>
  <si>
    <t>東山</t>
  </si>
  <si>
    <t>鏡町</t>
  </si>
  <si>
    <t>鏡辻</t>
  </si>
  <si>
    <t>和多田天満町２</t>
  </si>
  <si>
    <t>東新興町</t>
  </si>
  <si>
    <t>八幡町</t>
  </si>
  <si>
    <t>鏡梶原</t>
  </si>
  <si>
    <t>東町</t>
  </si>
  <si>
    <t>西新興町</t>
  </si>
  <si>
    <t>桜町</t>
  </si>
  <si>
    <t>鏡高畑</t>
  </si>
  <si>
    <t>船宮町</t>
  </si>
  <si>
    <t>橋本町</t>
  </si>
  <si>
    <t>松南町</t>
  </si>
  <si>
    <t>元石町</t>
  </si>
  <si>
    <t>佐志南</t>
  </si>
  <si>
    <t>原</t>
  </si>
  <si>
    <t>東十人町</t>
  </si>
  <si>
    <t>佐志中里</t>
  </si>
  <si>
    <t>柏崎</t>
  </si>
  <si>
    <t>西十人町</t>
  </si>
  <si>
    <t>佐志中通</t>
  </si>
  <si>
    <t>水主町</t>
  </si>
  <si>
    <t>佐志浜町</t>
  </si>
  <si>
    <t>半田矢作</t>
  </si>
  <si>
    <t>大石町</t>
  </si>
  <si>
    <t>旭が丘</t>
  </si>
  <si>
    <t>半田本村</t>
  </si>
  <si>
    <t>魚屋町</t>
  </si>
  <si>
    <t>熊原町</t>
  </si>
  <si>
    <t>唐房２丁目</t>
  </si>
  <si>
    <t>半田中組</t>
  </si>
  <si>
    <t>東材木町</t>
  </si>
  <si>
    <t>東菜畑</t>
  </si>
  <si>
    <t>半田河内</t>
  </si>
  <si>
    <t>西材木町</t>
  </si>
  <si>
    <t>西菜畑</t>
  </si>
  <si>
    <t>栄町</t>
  </si>
  <si>
    <t>南菜畑</t>
  </si>
  <si>
    <t>宇木上</t>
  </si>
  <si>
    <t>千代田町</t>
  </si>
  <si>
    <t>見借</t>
  </si>
  <si>
    <t>宇木中</t>
  </si>
  <si>
    <t>神田中村</t>
  </si>
  <si>
    <t>宇木下</t>
  </si>
  <si>
    <t>東城内</t>
  </si>
  <si>
    <t>神田山口</t>
  </si>
  <si>
    <t>浦</t>
  </si>
  <si>
    <t>東宇木</t>
  </si>
  <si>
    <t>西城内</t>
  </si>
  <si>
    <t>神田風早</t>
  </si>
  <si>
    <t>鳩川</t>
  </si>
  <si>
    <t>南城内</t>
  </si>
  <si>
    <t>神田陽光台</t>
  </si>
  <si>
    <t>枝去木</t>
  </si>
  <si>
    <t>山本荘苑</t>
  </si>
  <si>
    <t>北城内</t>
  </si>
  <si>
    <t>神田長松</t>
  </si>
  <si>
    <t>大名小路</t>
  </si>
  <si>
    <t>神田内田</t>
  </si>
  <si>
    <t>大良</t>
  </si>
  <si>
    <t>山本西新町</t>
  </si>
  <si>
    <t>木綿町</t>
  </si>
  <si>
    <t>神田西浦</t>
  </si>
  <si>
    <t>後川内</t>
  </si>
  <si>
    <t>石志</t>
  </si>
  <si>
    <t>本町</t>
  </si>
  <si>
    <t>神田上神田</t>
  </si>
  <si>
    <t>梨川内</t>
  </si>
  <si>
    <t>畑島</t>
  </si>
  <si>
    <t>中町</t>
  </si>
  <si>
    <t>山田</t>
  </si>
  <si>
    <t>京町</t>
  </si>
  <si>
    <t>相賀</t>
  </si>
  <si>
    <t>千々賀</t>
  </si>
  <si>
    <t>高砂町</t>
  </si>
  <si>
    <t>湊町浜</t>
  </si>
  <si>
    <t>養母田</t>
  </si>
  <si>
    <t>呉服町</t>
  </si>
  <si>
    <t>湊町岡</t>
  </si>
  <si>
    <t>養母田鬼塚</t>
  </si>
  <si>
    <t>米屋町</t>
  </si>
  <si>
    <t>屋形石</t>
  </si>
  <si>
    <t>鬼塚橋本</t>
  </si>
  <si>
    <t>紺屋町</t>
  </si>
  <si>
    <t>横野</t>
  </si>
  <si>
    <t>八百屋町</t>
  </si>
  <si>
    <t>中里</t>
  </si>
  <si>
    <t>高島</t>
  </si>
  <si>
    <t>刀町</t>
  </si>
  <si>
    <t>新町</t>
  </si>
  <si>
    <t>神集島</t>
  </si>
  <si>
    <t>平野町</t>
  </si>
  <si>
    <t>中山町</t>
  </si>
  <si>
    <t>弓鷹町</t>
  </si>
  <si>
    <t>妙見東町</t>
  </si>
  <si>
    <t>　唐津地区計</t>
  </si>
  <si>
    <t>西寺町</t>
  </si>
  <si>
    <t>妙見中町</t>
  </si>
  <si>
    <t>町　名</t>
  </si>
  <si>
    <t>相知</t>
  </si>
  <si>
    <t>仁田野尾</t>
  </si>
  <si>
    <t>中野</t>
  </si>
  <si>
    <t>牧野地</t>
  </si>
  <si>
    <t>辻</t>
  </si>
  <si>
    <t>志気</t>
  </si>
  <si>
    <t>肥前地区計</t>
  </si>
  <si>
    <t>丸田</t>
  </si>
  <si>
    <t>行合野</t>
  </si>
  <si>
    <t>鎮西地区計</t>
  </si>
  <si>
    <t>横田下</t>
  </si>
  <si>
    <t>町切</t>
  </si>
  <si>
    <t>田中</t>
  </si>
  <si>
    <t>横田上</t>
  </si>
  <si>
    <t>下竹有</t>
  </si>
  <si>
    <t>野元</t>
  </si>
  <si>
    <t>楠</t>
  </si>
  <si>
    <t>上竹有</t>
  </si>
  <si>
    <t>田頭</t>
  </si>
  <si>
    <t>山彦</t>
  </si>
  <si>
    <t>山瀬</t>
  </si>
  <si>
    <t>湯屋</t>
  </si>
  <si>
    <t>下平野</t>
  </si>
  <si>
    <t>大江</t>
  </si>
  <si>
    <t>横枕</t>
  </si>
  <si>
    <t>上平野</t>
  </si>
  <si>
    <t>渕上</t>
  </si>
  <si>
    <t>千束</t>
  </si>
  <si>
    <t>成渕</t>
  </si>
  <si>
    <t>谷口</t>
  </si>
  <si>
    <t>中山</t>
  </si>
  <si>
    <t>千草野</t>
  </si>
  <si>
    <t>岡口</t>
  </si>
  <si>
    <t>山﨑</t>
  </si>
  <si>
    <t>立園</t>
  </si>
  <si>
    <t>五反田</t>
  </si>
  <si>
    <t>久保</t>
  </si>
  <si>
    <t>北波多地区計</t>
  </si>
  <si>
    <t>南山下</t>
  </si>
  <si>
    <t>入野東</t>
  </si>
  <si>
    <t>南山上</t>
  </si>
  <si>
    <t>牟田部</t>
  </si>
  <si>
    <t>入野西</t>
  </si>
  <si>
    <t>殿ノ浦岡</t>
  </si>
  <si>
    <t>柳瀬</t>
  </si>
  <si>
    <t>晴気</t>
  </si>
  <si>
    <t>殿ノ浦西</t>
  </si>
  <si>
    <t>佐里上</t>
  </si>
  <si>
    <t>犬頭</t>
  </si>
  <si>
    <t>殿ノ浦浜</t>
  </si>
  <si>
    <t>佐里下</t>
  </si>
  <si>
    <t>星賀</t>
  </si>
  <si>
    <t>串</t>
  </si>
  <si>
    <t>小友</t>
  </si>
  <si>
    <t>杉野</t>
  </si>
  <si>
    <t>向島</t>
  </si>
  <si>
    <t>大友</t>
  </si>
  <si>
    <t>駄竹</t>
  </si>
  <si>
    <t>片島</t>
  </si>
  <si>
    <t>納所西</t>
  </si>
  <si>
    <t>加唐島</t>
  </si>
  <si>
    <t>加部島</t>
  </si>
  <si>
    <t>納所東</t>
  </si>
  <si>
    <t>松島</t>
  </si>
  <si>
    <t>小川島</t>
  </si>
  <si>
    <t>京泊</t>
  </si>
  <si>
    <t>宮ノ本</t>
  </si>
  <si>
    <t>呼子地区計</t>
  </si>
  <si>
    <t>浜玉地区計</t>
  </si>
  <si>
    <t>平山中組</t>
  </si>
  <si>
    <t>鶴牧</t>
  </si>
  <si>
    <t>野中</t>
  </si>
  <si>
    <t>大白木</t>
  </si>
  <si>
    <t>天川</t>
  </si>
  <si>
    <t>菖津</t>
  </si>
  <si>
    <t>二タ松</t>
  </si>
  <si>
    <t>狩川</t>
  </si>
  <si>
    <t>星領</t>
  </si>
  <si>
    <t>平山下</t>
  </si>
  <si>
    <t>大鶴</t>
  </si>
  <si>
    <t>馬渡島計</t>
  </si>
  <si>
    <t>樽門</t>
  </si>
  <si>
    <t>広川</t>
  </si>
  <si>
    <t>梅崎</t>
  </si>
  <si>
    <t>村下</t>
  </si>
  <si>
    <t>藤川</t>
  </si>
  <si>
    <t>鳥越</t>
  </si>
  <si>
    <t>伊岐佐上</t>
  </si>
  <si>
    <t>寺浦</t>
  </si>
  <si>
    <t>深田</t>
  </si>
  <si>
    <t>野井原</t>
  </si>
  <si>
    <t>平之</t>
  </si>
  <si>
    <t>伊岐佐上中</t>
  </si>
  <si>
    <t>新木場</t>
  </si>
  <si>
    <t>中通下</t>
  </si>
  <si>
    <t>林ノ上</t>
  </si>
  <si>
    <t>浦川内</t>
  </si>
  <si>
    <t>伊岐佐下中</t>
  </si>
  <si>
    <t>中通上</t>
  </si>
  <si>
    <t>馬川</t>
  </si>
  <si>
    <t>広瀬</t>
  </si>
  <si>
    <t>伊岐佐下</t>
  </si>
  <si>
    <t>田野</t>
  </si>
  <si>
    <t>中平</t>
  </si>
  <si>
    <t>荒川</t>
  </si>
  <si>
    <t>中島</t>
  </si>
  <si>
    <t>新田</t>
  </si>
  <si>
    <t>潟</t>
  </si>
  <si>
    <t>桑原</t>
  </si>
  <si>
    <t>牧瀬</t>
  </si>
  <si>
    <t>黒岩</t>
  </si>
  <si>
    <t>高串</t>
  </si>
  <si>
    <t>横竹</t>
  </si>
  <si>
    <t>中原</t>
  </si>
  <si>
    <t>大野</t>
  </si>
  <si>
    <t>阿漕</t>
  </si>
  <si>
    <t>石室上一班</t>
  </si>
  <si>
    <t>大屋敷</t>
  </si>
  <si>
    <t>瀬戸木場</t>
  </si>
  <si>
    <t>切木</t>
  </si>
  <si>
    <t>石室上二班</t>
  </si>
  <si>
    <t>博多</t>
  </si>
  <si>
    <t>厳木</t>
  </si>
  <si>
    <t>赤坂</t>
  </si>
  <si>
    <t>石室下一班</t>
  </si>
  <si>
    <t>古村</t>
  </si>
  <si>
    <t>浪瀬</t>
  </si>
  <si>
    <t>サリバン</t>
  </si>
  <si>
    <t>湯野浦</t>
  </si>
  <si>
    <t>石室下二班</t>
  </si>
  <si>
    <t>西木浦</t>
  </si>
  <si>
    <t>作礼荘</t>
  </si>
  <si>
    <t>杉野浦</t>
  </si>
  <si>
    <t>加倉</t>
  </si>
  <si>
    <t>仁部</t>
  </si>
  <si>
    <t>岩屋</t>
  </si>
  <si>
    <t>中浦</t>
  </si>
  <si>
    <t>高野</t>
  </si>
  <si>
    <t>柳瀬</t>
  </si>
  <si>
    <t>相知地区計</t>
  </si>
  <si>
    <t>大浦岡</t>
  </si>
  <si>
    <t>岩野</t>
  </si>
  <si>
    <t>滝川</t>
  </si>
  <si>
    <t>本山</t>
  </si>
  <si>
    <t>徳須恵</t>
  </si>
  <si>
    <t>大浦浜</t>
  </si>
  <si>
    <t>八床</t>
  </si>
  <si>
    <t>七山地区計</t>
  </si>
  <si>
    <t>大杉</t>
  </si>
  <si>
    <t>満越</t>
  </si>
  <si>
    <t>菖蒲</t>
  </si>
  <si>
    <t>唐津市総計</t>
  </si>
  <si>
    <t>岸山</t>
  </si>
  <si>
    <t>瓜ヶ坂</t>
  </si>
  <si>
    <t>早田</t>
  </si>
  <si>
    <t>寿光園</t>
  </si>
  <si>
    <t>矢代町</t>
  </si>
  <si>
    <t>八折栄</t>
  </si>
  <si>
    <t>塩鶴</t>
  </si>
  <si>
    <t>厳木地区計</t>
  </si>
  <si>
    <t>芳谷</t>
  </si>
  <si>
    <t>万賀里川</t>
  </si>
  <si>
    <t>赤木</t>
  </si>
  <si>
    <t>双水</t>
  </si>
  <si>
    <t>東唐津４丁目</t>
  </si>
  <si>
    <t>大島町</t>
  </si>
  <si>
    <t>和多田天満町１</t>
  </si>
  <si>
    <t>町田１丁目</t>
  </si>
  <si>
    <t>町田２丁目</t>
  </si>
  <si>
    <t>町田３丁目</t>
  </si>
  <si>
    <t>町田４丁目</t>
  </si>
  <si>
    <t>町田５丁目</t>
  </si>
  <si>
    <t>唐房１丁目</t>
  </si>
  <si>
    <t>唐房３丁目</t>
  </si>
  <si>
    <t>唐房４丁目</t>
  </si>
  <si>
    <t>唐房５丁目</t>
  </si>
  <si>
    <t>唐房６丁目</t>
  </si>
  <si>
    <t>唐房７丁目</t>
  </si>
  <si>
    <t>山本</t>
  </si>
  <si>
    <t>二タ子１丁目</t>
  </si>
  <si>
    <t>二タ子２丁目</t>
  </si>
  <si>
    <t>二タ子３丁目東</t>
  </si>
  <si>
    <t>二タ子３丁目西</t>
  </si>
  <si>
    <t>二タ子３丁目南</t>
  </si>
  <si>
    <t>西唐津１丁目</t>
  </si>
  <si>
    <t>西唐津２丁目</t>
  </si>
  <si>
    <t>西唐津３丁目</t>
  </si>
  <si>
    <t>東唐津１丁目</t>
  </si>
  <si>
    <t>東唐津２丁目</t>
  </si>
  <si>
    <t>東唐津３丁目</t>
  </si>
  <si>
    <t>稗田１区</t>
  </si>
  <si>
    <t>稗田２区</t>
  </si>
  <si>
    <t>上ヶ倉</t>
  </si>
  <si>
    <t>箞木</t>
  </si>
  <si>
    <t>鬼木(野元)</t>
  </si>
  <si>
    <t>前田(波戸)</t>
  </si>
  <si>
    <t>元組(名護屋)</t>
  </si>
  <si>
    <t>茜屋町(名護屋)</t>
  </si>
  <si>
    <t>竹ノ内(波戸)</t>
  </si>
  <si>
    <t>一堂(野元)</t>
  </si>
  <si>
    <t>畑ヶ中(名護屋)</t>
  </si>
  <si>
    <t>沙子(名護屋)</t>
  </si>
  <si>
    <t>海士町(名護屋)</t>
  </si>
  <si>
    <t>中町(名護屋)</t>
  </si>
  <si>
    <t>古里(名護屋)</t>
  </si>
  <si>
    <t>先方(名護屋)</t>
  </si>
  <si>
    <t>殿山(名護屋)</t>
  </si>
  <si>
    <t>浦方(名護屋)</t>
  </si>
  <si>
    <t>先部(名護屋)</t>
  </si>
  <si>
    <t>麦原(名護屋)</t>
  </si>
  <si>
    <t>座主(平原)</t>
  </si>
  <si>
    <t>戸房(平原)</t>
  </si>
  <si>
    <t>古瀬(平原)</t>
  </si>
  <si>
    <t>中原(平原)</t>
  </si>
  <si>
    <t>草場(平原)</t>
  </si>
  <si>
    <t>今坂(平原)</t>
  </si>
  <si>
    <t>鳥巣</t>
  </si>
  <si>
    <t>長部田</t>
  </si>
  <si>
    <t>浜</t>
  </si>
  <si>
    <t>東</t>
  </si>
  <si>
    <t>西</t>
  </si>
  <si>
    <t>砂子</t>
  </si>
  <si>
    <t>野田</t>
  </si>
  <si>
    <t>山田</t>
  </si>
  <si>
    <t>旭ヶ丘</t>
  </si>
  <si>
    <t>新屋敷</t>
  </si>
  <si>
    <t>高倉</t>
  </si>
  <si>
    <t>椋ノ木</t>
  </si>
  <si>
    <t>緑山</t>
  </si>
  <si>
    <t>新長</t>
  </si>
  <si>
    <t>高倉</t>
  </si>
  <si>
    <t>上相知</t>
  </si>
  <si>
    <t>坊中</t>
  </si>
  <si>
    <t>西和田</t>
  </si>
  <si>
    <t>和田</t>
  </si>
  <si>
    <t>池</t>
  </si>
  <si>
    <t>蕨野</t>
  </si>
  <si>
    <t>のぞみ</t>
  </si>
  <si>
    <t>尾部田</t>
  </si>
  <si>
    <t>山手町</t>
  </si>
  <si>
    <t>幸ノ元</t>
  </si>
  <si>
    <t>米ノ山</t>
  </si>
  <si>
    <t>高見台</t>
  </si>
  <si>
    <t>先方町(呼子)</t>
  </si>
  <si>
    <t>海士町(呼子)</t>
  </si>
  <si>
    <t>釣町(呼子)</t>
  </si>
  <si>
    <t>小倉町(呼子)</t>
  </si>
  <si>
    <t>中町(呼子)</t>
  </si>
  <si>
    <t>宮ノ町(呼子)</t>
  </si>
  <si>
    <t>天満町(呼子)</t>
  </si>
  <si>
    <t>松浦町(呼子)</t>
  </si>
  <si>
    <t>川端町(呼子)</t>
  </si>
  <si>
    <t>愛宕町(呼子)</t>
  </si>
  <si>
    <t>・数値は住民基本台帳人口によるもの</t>
  </si>
  <si>
    <t>・数値は住民基本台帳人口によるもの</t>
  </si>
  <si>
    <t>うしお台</t>
  </si>
  <si>
    <t>・唐津市面積（H31国土地理院調） ：487.60 k㎡</t>
  </si>
  <si>
    <t>政策部 市政戦略課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</si>
</sst>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4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24" xfId="0" applyNumberFormat="1" applyFont="1" applyFill="1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33" borderId="31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vertical="center"/>
    </xf>
    <xf numFmtId="176" fontId="2" fillId="34" borderId="17" xfId="0" applyNumberFormat="1" applyFont="1" applyFill="1" applyBorder="1" applyAlignment="1">
      <alignment horizontal="right" vertical="center"/>
    </xf>
    <xf numFmtId="176" fontId="2" fillId="34" borderId="31" xfId="0" applyNumberFormat="1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38" fontId="2" fillId="0" borderId="22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38" fontId="2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8" fontId="2" fillId="34" borderId="17" xfId="0" applyNumberFormat="1" applyFont="1" applyFill="1" applyBorder="1" applyAlignment="1">
      <alignment vertical="center"/>
    </xf>
    <xf numFmtId="38" fontId="2" fillId="34" borderId="19" xfId="0" applyNumberFormat="1" applyFont="1" applyFill="1" applyBorder="1" applyAlignment="1">
      <alignment vertical="center"/>
    </xf>
    <xf numFmtId="38" fontId="2" fillId="34" borderId="31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38" fontId="2" fillId="0" borderId="29" xfId="0" applyNumberFormat="1" applyFont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33" borderId="17" xfId="0" applyNumberFormat="1" applyFont="1" applyFill="1" applyBorder="1" applyAlignment="1">
      <alignment vertical="center"/>
    </xf>
    <xf numFmtId="176" fontId="2" fillId="34" borderId="17" xfId="0" applyNumberFormat="1" applyFont="1" applyFill="1" applyBorder="1" applyAlignment="1">
      <alignment vertical="center"/>
    </xf>
    <xf numFmtId="176" fontId="2" fillId="34" borderId="31" xfId="0" applyNumberFormat="1" applyFont="1" applyFill="1" applyBorder="1" applyAlignment="1">
      <alignment vertical="center"/>
    </xf>
    <xf numFmtId="38" fontId="2" fillId="0" borderId="41" xfId="0" applyNumberFormat="1" applyFont="1" applyBorder="1" applyAlignment="1">
      <alignment vertical="center"/>
    </xf>
    <xf numFmtId="38" fontId="2" fillId="35" borderId="42" xfId="0" applyNumberFormat="1" applyFont="1" applyFill="1" applyBorder="1" applyAlignment="1">
      <alignment vertical="center"/>
    </xf>
    <xf numFmtId="176" fontId="2" fillId="35" borderId="42" xfId="0" applyNumberFormat="1" applyFont="1" applyFill="1" applyBorder="1" applyAlignment="1">
      <alignment vertical="center"/>
    </xf>
    <xf numFmtId="176" fontId="2" fillId="35" borderId="43" xfId="0" applyNumberFormat="1" applyFont="1" applyFill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38" fontId="2" fillId="34" borderId="46" xfId="0" applyNumberFormat="1" applyFont="1" applyFill="1" applyBorder="1" applyAlignment="1">
      <alignment vertical="center"/>
    </xf>
    <xf numFmtId="38" fontId="2" fillId="34" borderId="47" xfId="0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distributed" vertical="center"/>
    </xf>
    <xf numFmtId="38" fontId="2" fillId="0" borderId="34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horizontal="left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shrinkToFit="1"/>
    </xf>
    <xf numFmtId="38" fontId="2" fillId="0" borderId="22" xfId="0" applyNumberFormat="1" applyFont="1" applyFill="1" applyBorder="1" applyAlignment="1">
      <alignment vertical="center"/>
    </xf>
    <xf numFmtId="38" fontId="2" fillId="0" borderId="34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distributed" vertical="center"/>
    </xf>
    <xf numFmtId="176" fontId="2" fillId="0" borderId="40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2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31" borderId="18" xfId="0" applyFont="1" applyFill="1" applyBorder="1" applyAlignment="1">
      <alignment horizontal="distributed" vertical="center"/>
    </xf>
    <xf numFmtId="0" fontId="2" fillId="7" borderId="20" xfId="0" applyFont="1" applyFill="1" applyBorder="1" applyAlignment="1">
      <alignment horizontal="distributed" vertical="center"/>
    </xf>
    <xf numFmtId="38" fontId="2" fillId="7" borderId="22" xfId="0" applyNumberFormat="1" applyFont="1" applyFill="1" applyBorder="1" applyAlignment="1">
      <alignment vertical="center"/>
    </xf>
    <xf numFmtId="38" fontId="2" fillId="7" borderId="28" xfId="0" applyNumberFormat="1" applyFont="1" applyFill="1" applyBorder="1" applyAlignment="1">
      <alignment vertical="center"/>
    </xf>
    <xf numFmtId="0" fontId="2" fillId="7" borderId="32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7" fillId="0" borderId="40" xfId="0" applyFont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4" fillId="34" borderId="24" xfId="0" applyFont="1" applyFill="1" applyBorder="1" applyAlignment="1">
      <alignment horizontal="distributed" vertical="center"/>
    </xf>
    <xf numFmtId="0" fontId="8" fillId="34" borderId="52" xfId="0" applyFont="1" applyFill="1" applyBorder="1" applyAlignment="1">
      <alignment horizontal="distributed" vertical="center"/>
    </xf>
    <xf numFmtId="0" fontId="5" fillId="34" borderId="18" xfId="0" applyFont="1" applyFill="1" applyBorder="1" applyAlignment="1">
      <alignment horizontal="distributed" vertical="center"/>
    </xf>
    <xf numFmtId="0" fontId="5" fillId="34" borderId="52" xfId="0" applyFont="1" applyFill="1" applyBorder="1" applyAlignment="1">
      <alignment horizontal="distributed" vertical="center"/>
    </xf>
    <xf numFmtId="0" fontId="5" fillId="34" borderId="53" xfId="0" applyFont="1" applyFill="1" applyBorder="1" applyAlignment="1">
      <alignment horizontal="distributed" vertical="center"/>
    </xf>
    <xf numFmtId="0" fontId="5" fillId="35" borderId="54" xfId="0" applyFont="1" applyFill="1" applyBorder="1" applyAlignment="1">
      <alignment horizontal="distributed" vertical="center"/>
    </xf>
    <xf numFmtId="0" fontId="5" fillId="34" borderId="55" xfId="0" applyFont="1" applyFill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3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 4" xfId="142"/>
    <cellStyle name="良い" xfId="143"/>
    <cellStyle name="良い 2" xfId="144"/>
    <cellStyle name="良い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ratsufs\&#20869;&#37096;&#31995;&#26412;&#24193;&#20849;&#26377;\&#25919;&#31574;&#37096;&#12288;&#24066;&#25919;&#25126;&#30053;&#35506;\&#12288;&#26032;&#12456;&#12493;&#12523;&#12462;&#12540;&#23550;&#31574;&#20418;&#12308;H26&#65374;\&#9632;&#32113;&#35336;&#12395;&#38306;&#36899;&#12377;&#12427;&#12501;&#12457;&#12523;&#12480;&#65339;2006&#65374;\&#32113;&#35336;&#35519;&#26619;&#20418;&#65339;2011&#65374;\01%20&#32113;&#35336;&#12487;&#12540;&#12479;\&#9733;&#65288;&#65320;&#65328;&#65289;&#30010;&#21029;&#20154;&#21475;&#12539;&#19990;&#24111;&#25968;&#19968;&#35239;&#34920;\&#12487;&#12540;&#12479;&#12398;&#25552;&#20379;&#65288;&#24066;&#27665;&#35506;&#65289;&#65286;&#65320;&#65328;\&#12487;&#12540;&#12479;&#21152;&#24037;(&#65320;&#65328;&#21547;&#12416;&#65289;\&#9733;&#65288;&#26368;&#26032;&#65289;&#34892;&#25919;&#21306;&#21029;&#20154;&#21475;_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+外登(1)"/>
      <sheetName val="住基+外登(2)"/>
      <sheetName val="データ"/>
      <sheetName val="参考"/>
    </sheetNames>
    <sheetDataSet>
      <sheetData sheetId="0">
        <row r="2">
          <cell r="A2" t="str">
            <v>双水</v>
          </cell>
          <cell r="F2" t="str">
            <v>東唐津４丁目</v>
          </cell>
        </row>
        <row r="3">
          <cell r="A3" t="str">
            <v>つつじ丘</v>
          </cell>
          <cell r="K3" t="str">
            <v>坊主町</v>
          </cell>
        </row>
        <row r="4">
          <cell r="A4" t="str">
            <v>夕日</v>
          </cell>
          <cell r="F4" t="str">
            <v>和多田百人町</v>
          </cell>
          <cell r="K4" t="str">
            <v>山下町</v>
          </cell>
        </row>
        <row r="5">
          <cell r="A5" t="str">
            <v>上久里</v>
          </cell>
          <cell r="F5" t="str">
            <v>和多田東百人町</v>
          </cell>
          <cell r="K5" t="str">
            <v>桜馬場</v>
          </cell>
        </row>
        <row r="6">
          <cell r="A6" t="str">
            <v>下久里</v>
          </cell>
          <cell r="F6" t="str">
            <v>和多田海士町</v>
          </cell>
          <cell r="K6" t="str">
            <v>東朝日町</v>
          </cell>
        </row>
        <row r="7">
          <cell r="A7" t="str">
            <v>中原</v>
          </cell>
          <cell r="F7" t="str">
            <v>和多田南先石</v>
          </cell>
          <cell r="K7" t="str">
            <v>西朝日町</v>
          </cell>
        </row>
        <row r="8">
          <cell r="F8" t="str">
            <v>和多田先石</v>
          </cell>
          <cell r="K8" t="str">
            <v>江川町</v>
          </cell>
        </row>
        <row r="9">
          <cell r="F9" t="str">
            <v>和多田西山</v>
          </cell>
          <cell r="K9" t="str">
            <v>元旗町</v>
          </cell>
        </row>
        <row r="10">
          <cell r="F10" t="str">
            <v>和多田本村</v>
          </cell>
          <cell r="K10" t="str">
            <v>西旗町</v>
          </cell>
        </row>
        <row r="11">
          <cell r="F11" t="str">
            <v>和多田大土井</v>
          </cell>
          <cell r="K11" t="str">
            <v>富士見町</v>
          </cell>
        </row>
        <row r="12">
          <cell r="F12" t="str">
            <v>和多田用尺</v>
          </cell>
          <cell r="K12" t="str">
            <v>南富士見町</v>
          </cell>
        </row>
        <row r="13">
          <cell r="F13" t="str">
            <v>長谷</v>
          </cell>
          <cell r="K13" t="str">
            <v>西浜町</v>
          </cell>
        </row>
        <row r="15">
          <cell r="K15" t="str">
            <v>東新興町</v>
          </cell>
        </row>
        <row r="16">
          <cell r="F16" t="str">
            <v>東町</v>
          </cell>
          <cell r="K16" t="str">
            <v>西新興町</v>
          </cell>
        </row>
        <row r="17">
          <cell r="F17" t="str">
            <v>船宮町</v>
          </cell>
          <cell r="K17" t="str">
            <v>町田１丁目</v>
          </cell>
        </row>
        <row r="18">
          <cell r="A18" t="str">
            <v>松南町</v>
          </cell>
          <cell r="F18" t="str">
            <v>元石町</v>
          </cell>
          <cell r="K18" t="str">
            <v>町田２丁目</v>
          </cell>
        </row>
        <row r="19">
          <cell r="A19" t="str">
            <v>原</v>
          </cell>
          <cell r="F19" t="str">
            <v>東十人町</v>
          </cell>
          <cell r="K19" t="str">
            <v>町田３丁目</v>
          </cell>
        </row>
        <row r="20">
          <cell r="A20" t="str">
            <v>柏崎</v>
          </cell>
          <cell r="F20" t="str">
            <v>西十人町</v>
          </cell>
          <cell r="K20" t="str">
            <v>町田４丁目</v>
          </cell>
        </row>
        <row r="21">
          <cell r="F21" t="str">
            <v>水主町</v>
          </cell>
          <cell r="K21" t="str">
            <v>町田５丁目</v>
          </cell>
        </row>
        <row r="22">
          <cell r="F22" t="str">
            <v>大石町</v>
          </cell>
          <cell r="K22" t="str">
            <v>旭が丘</v>
          </cell>
        </row>
        <row r="23">
          <cell r="F23" t="str">
            <v>魚屋町</v>
          </cell>
          <cell r="K23" t="str">
            <v>熊原町</v>
          </cell>
        </row>
        <row r="24">
          <cell r="F24" t="str">
            <v>東材木町</v>
          </cell>
          <cell r="K24" t="str">
            <v>東菜畑</v>
          </cell>
        </row>
        <row r="25">
          <cell r="F25" t="str">
            <v>西材木町</v>
          </cell>
          <cell r="K25" t="str">
            <v>西菜畑</v>
          </cell>
        </row>
        <row r="26">
          <cell r="F26" t="str">
            <v>栄町</v>
          </cell>
          <cell r="K26" t="str">
            <v>南菜畑</v>
          </cell>
        </row>
        <row r="27">
          <cell r="A27" t="str">
            <v>宇木上</v>
          </cell>
          <cell r="F27" t="str">
            <v>千代田町</v>
          </cell>
          <cell r="K27" t="str">
            <v>見借</v>
          </cell>
        </row>
        <row r="28">
          <cell r="A28" t="str">
            <v>宇木中</v>
          </cell>
          <cell r="K28" t="str">
            <v>神田中村</v>
          </cell>
        </row>
        <row r="29">
          <cell r="A29" t="str">
            <v>宇木下</v>
          </cell>
          <cell r="F29" t="str">
            <v>東城内</v>
          </cell>
          <cell r="K29" t="str">
            <v>神田山口</v>
          </cell>
        </row>
        <row r="30">
          <cell r="A30" t="str">
            <v>東宇木</v>
          </cell>
          <cell r="F30" t="str">
            <v>西城内</v>
          </cell>
          <cell r="K30" t="str">
            <v>神田風早</v>
          </cell>
        </row>
        <row r="31">
          <cell r="F31" t="str">
            <v>南城内</v>
          </cell>
          <cell r="K31" t="str">
            <v>神田陽光台</v>
          </cell>
        </row>
        <row r="32">
          <cell r="A32" t="str">
            <v>山本荘苑</v>
          </cell>
          <cell r="F32" t="str">
            <v>北城内</v>
          </cell>
          <cell r="K32" t="str">
            <v>神田長松</v>
          </cell>
        </row>
        <row r="33">
          <cell r="A33" t="str">
            <v>山本</v>
          </cell>
          <cell r="F33" t="str">
            <v>大名小路</v>
          </cell>
          <cell r="K33" t="str">
            <v>神田内田</v>
          </cell>
        </row>
        <row r="34">
          <cell r="A34" t="str">
            <v>山本西新町</v>
          </cell>
          <cell r="F34" t="str">
            <v>木綿町</v>
          </cell>
          <cell r="K34" t="str">
            <v>神田西浦</v>
          </cell>
        </row>
        <row r="35">
          <cell r="A35" t="str">
            <v>石志</v>
          </cell>
          <cell r="F35" t="str">
            <v>本町</v>
          </cell>
          <cell r="K35" t="str">
            <v>神田上神田</v>
          </cell>
        </row>
        <row r="36">
          <cell r="A36" t="str">
            <v>畑島</v>
          </cell>
          <cell r="F36" t="str">
            <v>中町</v>
          </cell>
        </row>
        <row r="37">
          <cell r="A37" t="str">
            <v>山田</v>
          </cell>
          <cell r="F37" t="str">
            <v>京町</v>
          </cell>
          <cell r="K37" t="str">
            <v>二タ子１丁目</v>
          </cell>
        </row>
        <row r="38">
          <cell r="A38" t="str">
            <v>千々賀</v>
          </cell>
          <cell r="F38" t="str">
            <v>高砂町</v>
          </cell>
          <cell r="K38" t="str">
            <v>二タ子２丁目</v>
          </cell>
        </row>
        <row r="39">
          <cell r="A39" t="str">
            <v>養母田</v>
          </cell>
          <cell r="F39" t="str">
            <v>呉服町</v>
          </cell>
        </row>
        <row r="40">
          <cell r="A40" t="str">
            <v>養母田鬼塚</v>
          </cell>
          <cell r="F40" t="str">
            <v>米屋町</v>
          </cell>
        </row>
        <row r="41">
          <cell r="A41" t="str">
            <v>鬼塚橋本</v>
          </cell>
          <cell r="F41" t="str">
            <v>紺屋町</v>
          </cell>
        </row>
        <row r="42">
          <cell r="F42" t="str">
            <v>八百屋町</v>
          </cell>
          <cell r="K42" t="str">
            <v>西唐津１丁目</v>
          </cell>
        </row>
        <row r="43">
          <cell r="A43" t="str">
            <v>高島</v>
          </cell>
          <cell r="F43" t="str">
            <v>刀町</v>
          </cell>
          <cell r="K43" t="str">
            <v>西唐津２丁目</v>
          </cell>
        </row>
        <row r="44">
          <cell r="F44" t="str">
            <v>新町</v>
          </cell>
          <cell r="K44" t="str">
            <v>西唐津３丁目</v>
          </cell>
        </row>
        <row r="45">
          <cell r="A45" t="str">
            <v>東唐津１丁目</v>
          </cell>
          <cell r="F45" t="str">
            <v>平野町</v>
          </cell>
          <cell r="K45" t="str">
            <v>中山町</v>
          </cell>
        </row>
        <row r="46">
          <cell r="A46" t="str">
            <v>東唐津２丁目</v>
          </cell>
          <cell r="F46" t="str">
            <v>弓鷹町</v>
          </cell>
          <cell r="K46" t="str">
            <v>妙見東町</v>
          </cell>
        </row>
        <row r="47">
          <cell r="A47" t="str">
            <v>東唐津３丁目</v>
          </cell>
          <cell r="F47" t="str">
            <v>西寺町</v>
          </cell>
          <cell r="K47" t="str">
            <v>妙見中町</v>
          </cell>
        </row>
      </sheetData>
      <sheetData sheetId="2">
        <row r="1">
          <cell r="D1" t="str">
            <v>行政区名</v>
          </cell>
          <cell r="E1" t="str">
            <v>男</v>
          </cell>
          <cell r="F1" t="str">
            <v>うち外国人</v>
          </cell>
          <cell r="G1" t="str">
            <v>女</v>
          </cell>
          <cell r="H1" t="str">
            <v>うち外国人</v>
          </cell>
          <cell r="I1" t="str">
            <v>計</v>
          </cell>
          <cell r="J1" t="str">
            <v>うち外国人</v>
          </cell>
          <cell r="K1" t="str">
            <v>世帯数</v>
          </cell>
        </row>
        <row r="2">
          <cell r="D2" t="str">
            <v>双水</v>
          </cell>
          <cell r="E2">
            <v>179</v>
          </cell>
          <cell r="F2">
            <v>0</v>
          </cell>
          <cell r="G2">
            <v>210</v>
          </cell>
          <cell r="H2">
            <v>12</v>
          </cell>
          <cell r="I2">
            <v>389</v>
          </cell>
          <cell r="J2">
            <v>12</v>
          </cell>
          <cell r="K2">
            <v>195</v>
          </cell>
          <cell r="L2">
            <v>12</v>
          </cell>
        </row>
        <row r="3">
          <cell r="D3" t="str">
            <v>つつじ丘</v>
          </cell>
          <cell r="E3">
            <v>287</v>
          </cell>
          <cell r="F3">
            <v>0</v>
          </cell>
          <cell r="G3">
            <v>296</v>
          </cell>
          <cell r="H3">
            <v>0</v>
          </cell>
          <cell r="I3">
            <v>583</v>
          </cell>
          <cell r="J3">
            <v>0</v>
          </cell>
          <cell r="K3">
            <v>236</v>
          </cell>
          <cell r="L3">
            <v>0</v>
          </cell>
        </row>
        <row r="4">
          <cell r="D4" t="str">
            <v>夕日</v>
          </cell>
          <cell r="E4">
            <v>39</v>
          </cell>
          <cell r="F4">
            <v>0</v>
          </cell>
          <cell r="G4">
            <v>48</v>
          </cell>
          <cell r="H4">
            <v>0</v>
          </cell>
          <cell r="I4">
            <v>87</v>
          </cell>
          <cell r="J4">
            <v>0</v>
          </cell>
          <cell r="K4">
            <v>36</v>
          </cell>
          <cell r="L4">
            <v>0</v>
          </cell>
        </row>
        <row r="5">
          <cell r="D5" t="str">
            <v>上久里</v>
          </cell>
          <cell r="E5">
            <v>455</v>
          </cell>
          <cell r="F5">
            <v>1</v>
          </cell>
          <cell r="G5">
            <v>441</v>
          </cell>
          <cell r="H5">
            <v>0</v>
          </cell>
          <cell r="I5">
            <v>896</v>
          </cell>
          <cell r="J5">
            <v>1</v>
          </cell>
          <cell r="K5">
            <v>318</v>
          </cell>
          <cell r="L5">
            <v>1</v>
          </cell>
        </row>
        <row r="6">
          <cell r="D6" t="str">
            <v>下久里</v>
          </cell>
          <cell r="E6">
            <v>409</v>
          </cell>
          <cell r="F6">
            <v>1</v>
          </cell>
          <cell r="G6">
            <v>473</v>
          </cell>
          <cell r="H6">
            <v>0</v>
          </cell>
          <cell r="I6">
            <v>882</v>
          </cell>
          <cell r="J6">
            <v>1</v>
          </cell>
          <cell r="K6">
            <v>298</v>
          </cell>
          <cell r="L6">
            <v>1</v>
          </cell>
        </row>
        <row r="7">
          <cell r="D7" t="str">
            <v>中原</v>
          </cell>
          <cell r="E7">
            <v>411</v>
          </cell>
          <cell r="F7">
            <v>3</v>
          </cell>
          <cell r="G7">
            <v>435</v>
          </cell>
          <cell r="H7">
            <v>8</v>
          </cell>
          <cell r="I7">
            <v>846</v>
          </cell>
          <cell r="J7">
            <v>11</v>
          </cell>
          <cell r="K7">
            <v>360</v>
          </cell>
          <cell r="L7">
            <v>8</v>
          </cell>
        </row>
        <row r="8">
          <cell r="D8" t="str">
            <v>虹町</v>
          </cell>
          <cell r="E8">
            <v>474</v>
          </cell>
          <cell r="F8">
            <v>0</v>
          </cell>
          <cell r="G8">
            <v>490</v>
          </cell>
          <cell r="H8">
            <v>0</v>
          </cell>
          <cell r="I8">
            <v>964</v>
          </cell>
          <cell r="J8">
            <v>0</v>
          </cell>
          <cell r="K8">
            <v>399</v>
          </cell>
          <cell r="L8">
            <v>0</v>
          </cell>
        </row>
        <row r="9">
          <cell r="D9" t="str">
            <v>山添</v>
          </cell>
          <cell r="E9">
            <v>500</v>
          </cell>
          <cell r="F9">
            <v>5</v>
          </cell>
          <cell r="G9">
            <v>543</v>
          </cell>
          <cell r="H9">
            <v>4</v>
          </cell>
          <cell r="I9">
            <v>1043</v>
          </cell>
          <cell r="J9">
            <v>9</v>
          </cell>
          <cell r="K9">
            <v>436</v>
          </cell>
          <cell r="L9">
            <v>5</v>
          </cell>
        </row>
        <row r="10">
          <cell r="D10" t="str">
            <v>田中</v>
          </cell>
          <cell r="E10">
            <v>702</v>
          </cell>
          <cell r="F10">
            <v>3</v>
          </cell>
          <cell r="G10">
            <v>745</v>
          </cell>
          <cell r="H10">
            <v>8</v>
          </cell>
          <cell r="I10">
            <v>1447</v>
          </cell>
          <cell r="J10">
            <v>11</v>
          </cell>
          <cell r="K10">
            <v>613</v>
          </cell>
          <cell r="L10">
            <v>3</v>
          </cell>
        </row>
        <row r="11">
          <cell r="D11" t="str">
            <v>今村</v>
          </cell>
          <cell r="E11">
            <v>220</v>
          </cell>
          <cell r="F11">
            <v>0</v>
          </cell>
          <cell r="G11">
            <v>238</v>
          </cell>
          <cell r="H11">
            <v>0</v>
          </cell>
          <cell r="I11">
            <v>458</v>
          </cell>
          <cell r="J11">
            <v>0</v>
          </cell>
          <cell r="K11">
            <v>183</v>
          </cell>
          <cell r="L11">
            <v>0</v>
          </cell>
        </row>
        <row r="12">
          <cell r="D12" t="str">
            <v>今組</v>
          </cell>
          <cell r="E12">
            <v>497</v>
          </cell>
          <cell r="F12">
            <v>0</v>
          </cell>
          <cell r="G12">
            <v>610</v>
          </cell>
          <cell r="H12">
            <v>1</v>
          </cell>
          <cell r="I12">
            <v>1107</v>
          </cell>
          <cell r="J12">
            <v>1</v>
          </cell>
          <cell r="K12">
            <v>444</v>
          </cell>
          <cell r="L12">
            <v>1</v>
          </cell>
        </row>
        <row r="13">
          <cell r="D13" t="str">
            <v>町</v>
          </cell>
          <cell r="E13">
            <v>198</v>
          </cell>
          <cell r="F13">
            <v>0</v>
          </cell>
          <cell r="G13">
            <v>209</v>
          </cell>
          <cell r="H13">
            <v>0</v>
          </cell>
          <cell r="I13">
            <v>407</v>
          </cell>
          <cell r="J13">
            <v>0</v>
          </cell>
          <cell r="K13">
            <v>162</v>
          </cell>
          <cell r="L13">
            <v>0</v>
          </cell>
        </row>
        <row r="14">
          <cell r="D14" t="str">
            <v>辻</v>
          </cell>
          <cell r="E14">
            <v>942</v>
          </cell>
          <cell r="F14">
            <v>1</v>
          </cell>
          <cell r="G14">
            <v>1027</v>
          </cell>
          <cell r="H14">
            <v>2</v>
          </cell>
          <cell r="I14">
            <v>1969</v>
          </cell>
          <cell r="J14">
            <v>3</v>
          </cell>
          <cell r="K14">
            <v>762</v>
          </cell>
          <cell r="L14">
            <v>3</v>
          </cell>
        </row>
        <row r="15">
          <cell r="D15" t="str">
            <v>梶原</v>
          </cell>
          <cell r="E15">
            <v>373</v>
          </cell>
          <cell r="F15">
            <v>0</v>
          </cell>
          <cell r="G15">
            <v>418</v>
          </cell>
          <cell r="H15">
            <v>0</v>
          </cell>
          <cell r="I15">
            <v>791</v>
          </cell>
          <cell r="J15">
            <v>0</v>
          </cell>
          <cell r="K15">
            <v>290</v>
          </cell>
          <cell r="L15">
            <v>0</v>
          </cell>
        </row>
        <row r="16">
          <cell r="D16" t="str">
            <v>高畑</v>
          </cell>
          <cell r="E16">
            <v>115</v>
          </cell>
          <cell r="F16">
            <v>0</v>
          </cell>
          <cell r="G16">
            <v>122</v>
          </cell>
          <cell r="H16">
            <v>1</v>
          </cell>
          <cell r="I16">
            <v>237</v>
          </cell>
          <cell r="J16">
            <v>1</v>
          </cell>
          <cell r="K16">
            <v>97</v>
          </cell>
          <cell r="L16">
            <v>1</v>
          </cell>
        </row>
        <row r="17">
          <cell r="D17" t="str">
            <v>松南町</v>
          </cell>
          <cell r="E17">
            <v>276</v>
          </cell>
          <cell r="F17">
            <v>2</v>
          </cell>
          <cell r="G17">
            <v>346</v>
          </cell>
          <cell r="H17">
            <v>0</v>
          </cell>
          <cell r="I17">
            <v>622</v>
          </cell>
          <cell r="J17">
            <v>2</v>
          </cell>
          <cell r="K17">
            <v>317</v>
          </cell>
          <cell r="L17">
            <v>2</v>
          </cell>
        </row>
        <row r="18">
          <cell r="D18" t="str">
            <v>原</v>
          </cell>
          <cell r="E18">
            <v>1300</v>
          </cell>
          <cell r="F18">
            <v>7</v>
          </cell>
          <cell r="G18">
            <v>1349</v>
          </cell>
          <cell r="H18">
            <v>7</v>
          </cell>
          <cell r="I18">
            <v>2649</v>
          </cell>
          <cell r="J18">
            <v>14</v>
          </cell>
          <cell r="K18">
            <v>1027</v>
          </cell>
          <cell r="L18">
            <v>6</v>
          </cell>
        </row>
        <row r="19">
          <cell r="D19" t="str">
            <v>柏崎</v>
          </cell>
          <cell r="E19">
            <v>161</v>
          </cell>
          <cell r="F19">
            <v>0</v>
          </cell>
          <cell r="G19">
            <v>187</v>
          </cell>
          <cell r="H19">
            <v>0</v>
          </cell>
          <cell r="I19">
            <v>348</v>
          </cell>
          <cell r="J19">
            <v>0</v>
          </cell>
          <cell r="K19">
            <v>111</v>
          </cell>
          <cell r="L19">
            <v>0</v>
          </cell>
        </row>
        <row r="20">
          <cell r="D20" t="str">
            <v>矢作</v>
          </cell>
          <cell r="E20">
            <v>104</v>
          </cell>
          <cell r="F20">
            <v>0</v>
          </cell>
          <cell r="G20">
            <v>116</v>
          </cell>
          <cell r="H20">
            <v>10</v>
          </cell>
          <cell r="I20">
            <v>220</v>
          </cell>
          <cell r="J20">
            <v>10</v>
          </cell>
          <cell r="K20">
            <v>93</v>
          </cell>
          <cell r="L20">
            <v>10</v>
          </cell>
        </row>
        <row r="21">
          <cell r="D21" t="str">
            <v>本村</v>
          </cell>
          <cell r="E21">
            <v>122</v>
          </cell>
          <cell r="F21">
            <v>0</v>
          </cell>
          <cell r="G21">
            <v>123</v>
          </cell>
          <cell r="H21">
            <v>0</v>
          </cell>
          <cell r="I21">
            <v>245</v>
          </cell>
          <cell r="J21">
            <v>0</v>
          </cell>
          <cell r="K21">
            <v>75</v>
          </cell>
          <cell r="L21">
            <v>0</v>
          </cell>
        </row>
        <row r="22">
          <cell r="D22" t="str">
            <v>中組</v>
          </cell>
          <cell r="E22">
            <v>74</v>
          </cell>
          <cell r="F22">
            <v>0</v>
          </cell>
          <cell r="G22">
            <v>84</v>
          </cell>
          <cell r="H22">
            <v>0</v>
          </cell>
          <cell r="I22">
            <v>158</v>
          </cell>
          <cell r="J22">
            <v>0</v>
          </cell>
          <cell r="K22">
            <v>68</v>
          </cell>
          <cell r="L22">
            <v>0</v>
          </cell>
        </row>
        <row r="23">
          <cell r="D23" t="str">
            <v>河内</v>
          </cell>
          <cell r="E23">
            <v>74</v>
          </cell>
          <cell r="F23">
            <v>0</v>
          </cell>
          <cell r="G23">
            <v>81</v>
          </cell>
          <cell r="H23">
            <v>0</v>
          </cell>
          <cell r="I23">
            <v>155</v>
          </cell>
          <cell r="J23">
            <v>0</v>
          </cell>
          <cell r="K23">
            <v>49</v>
          </cell>
          <cell r="L23">
            <v>0</v>
          </cell>
        </row>
        <row r="24">
          <cell r="D24" t="str">
            <v>宇木上</v>
          </cell>
          <cell r="E24">
            <v>55</v>
          </cell>
          <cell r="F24">
            <v>0</v>
          </cell>
          <cell r="G24">
            <v>56</v>
          </cell>
          <cell r="H24">
            <v>0</v>
          </cell>
          <cell r="I24">
            <v>111</v>
          </cell>
          <cell r="J24">
            <v>0</v>
          </cell>
          <cell r="K24">
            <v>43</v>
          </cell>
          <cell r="L24">
            <v>0</v>
          </cell>
        </row>
        <row r="25">
          <cell r="D25" t="str">
            <v>宇木中</v>
          </cell>
          <cell r="E25">
            <v>69</v>
          </cell>
          <cell r="F25">
            <v>0</v>
          </cell>
          <cell r="G25">
            <v>78</v>
          </cell>
          <cell r="H25">
            <v>0</v>
          </cell>
          <cell r="I25">
            <v>147</v>
          </cell>
          <cell r="J25">
            <v>0</v>
          </cell>
          <cell r="K25">
            <v>60</v>
          </cell>
          <cell r="L25">
            <v>0</v>
          </cell>
        </row>
        <row r="26">
          <cell r="D26" t="str">
            <v>宇木下</v>
          </cell>
          <cell r="E26">
            <v>42</v>
          </cell>
          <cell r="F26">
            <v>0</v>
          </cell>
          <cell r="G26">
            <v>40</v>
          </cell>
          <cell r="H26">
            <v>0</v>
          </cell>
          <cell r="I26">
            <v>82</v>
          </cell>
          <cell r="J26">
            <v>0</v>
          </cell>
          <cell r="K26">
            <v>28</v>
          </cell>
          <cell r="L26">
            <v>0</v>
          </cell>
        </row>
        <row r="27">
          <cell r="D27" t="str">
            <v>東宇木</v>
          </cell>
          <cell r="E27">
            <v>102</v>
          </cell>
          <cell r="F27">
            <v>0</v>
          </cell>
          <cell r="G27">
            <v>93</v>
          </cell>
          <cell r="H27">
            <v>0</v>
          </cell>
          <cell r="I27">
            <v>195</v>
          </cell>
          <cell r="J27">
            <v>0</v>
          </cell>
          <cell r="K27">
            <v>72</v>
          </cell>
          <cell r="L27">
            <v>0</v>
          </cell>
        </row>
        <row r="28">
          <cell r="D28" t="str">
            <v>山本荘苑</v>
          </cell>
          <cell r="E28">
            <v>229</v>
          </cell>
          <cell r="F28">
            <v>0</v>
          </cell>
          <cell r="G28">
            <v>259</v>
          </cell>
          <cell r="H28">
            <v>0</v>
          </cell>
          <cell r="I28">
            <v>488</v>
          </cell>
          <cell r="J28">
            <v>0</v>
          </cell>
          <cell r="K28">
            <v>203</v>
          </cell>
          <cell r="L28">
            <v>0</v>
          </cell>
        </row>
        <row r="29">
          <cell r="D29" t="str">
            <v>山本</v>
          </cell>
          <cell r="E29">
            <v>654</v>
          </cell>
          <cell r="F29">
            <v>1</v>
          </cell>
          <cell r="G29">
            <v>762</v>
          </cell>
          <cell r="H29">
            <v>1</v>
          </cell>
          <cell r="I29">
            <v>1416</v>
          </cell>
          <cell r="J29">
            <v>2</v>
          </cell>
          <cell r="K29">
            <v>566</v>
          </cell>
          <cell r="L29">
            <v>2</v>
          </cell>
        </row>
        <row r="30">
          <cell r="D30" t="str">
            <v>山本西新町</v>
          </cell>
          <cell r="E30">
            <v>283</v>
          </cell>
          <cell r="F30">
            <v>0</v>
          </cell>
          <cell r="G30">
            <v>329</v>
          </cell>
          <cell r="H30">
            <v>1</v>
          </cell>
          <cell r="I30">
            <v>612</v>
          </cell>
          <cell r="J30">
            <v>1</v>
          </cell>
          <cell r="K30">
            <v>262</v>
          </cell>
          <cell r="L30">
            <v>1</v>
          </cell>
        </row>
        <row r="31">
          <cell r="D31" t="str">
            <v>石志</v>
          </cell>
          <cell r="E31">
            <v>375</v>
          </cell>
          <cell r="F31">
            <v>3</v>
          </cell>
          <cell r="G31">
            <v>468</v>
          </cell>
          <cell r="H31">
            <v>45</v>
          </cell>
          <cell r="I31">
            <v>843</v>
          </cell>
          <cell r="J31">
            <v>48</v>
          </cell>
          <cell r="K31">
            <v>327</v>
          </cell>
          <cell r="L31">
            <v>48</v>
          </cell>
        </row>
        <row r="32">
          <cell r="D32" t="str">
            <v>畑島</v>
          </cell>
          <cell r="E32">
            <v>85</v>
          </cell>
          <cell r="F32">
            <v>0</v>
          </cell>
          <cell r="G32">
            <v>110</v>
          </cell>
          <cell r="H32">
            <v>0</v>
          </cell>
          <cell r="I32">
            <v>195</v>
          </cell>
          <cell r="J32">
            <v>0</v>
          </cell>
          <cell r="K32">
            <v>84</v>
          </cell>
          <cell r="L32">
            <v>0</v>
          </cell>
        </row>
        <row r="33">
          <cell r="D33" t="str">
            <v>山田</v>
          </cell>
          <cell r="E33">
            <v>150</v>
          </cell>
          <cell r="F33">
            <v>0</v>
          </cell>
          <cell r="G33">
            <v>165</v>
          </cell>
          <cell r="H33">
            <v>0</v>
          </cell>
          <cell r="I33">
            <v>315</v>
          </cell>
          <cell r="J33">
            <v>0</v>
          </cell>
          <cell r="K33">
            <v>121</v>
          </cell>
          <cell r="L33">
            <v>0</v>
          </cell>
        </row>
        <row r="34">
          <cell r="D34" t="str">
            <v>千々賀</v>
          </cell>
          <cell r="E34">
            <v>523</v>
          </cell>
          <cell r="F34">
            <v>1</v>
          </cell>
          <cell r="G34">
            <v>599</v>
          </cell>
          <cell r="H34">
            <v>0</v>
          </cell>
          <cell r="I34">
            <v>1122</v>
          </cell>
          <cell r="J34">
            <v>1</v>
          </cell>
          <cell r="K34">
            <v>451</v>
          </cell>
          <cell r="L34">
            <v>1</v>
          </cell>
        </row>
        <row r="35">
          <cell r="D35" t="str">
            <v>養母田</v>
          </cell>
          <cell r="E35">
            <v>362</v>
          </cell>
          <cell r="F35">
            <v>0</v>
          </cell>
          <cell r="G35">
            <v>432</v>
          </cell>
          <cell r="H35">
            <v>1</v>
          </cell>
          <cell r="I35">
            <v>794</v>
          </cell>
          <cell r="J35">
            <v>1</v>
          </cell>
          <cell r="K35">
            <v>330</v>
          </cell>
          <cell r="L35">
            <v>1</v>
          </cell>
        </row>
        <row r="36">
          <cell r="D36" t="str">
            <v>養母田鬼塚</v>
          </cell>
          <cell r="E36">
            <v>189</v>
          </cell>
          <cell r="F36">
            <v>0</v>
          </cell>
          <cell r="G36">
            <v>243</v>
          </cell>
          <cell r="H36">
            <v>0</v>
          </cell>
          <cell r="I36">
            <v>432</v>
          </cell>
          <cell r="J36">
            <v>0</v>
          </cell>
          <cell r="K36">
            <v>212</v>
          </cell>
          <cell r="L36">
            <v>0</v>
          </cell>
        </row>
        <row r="37">
          <cell r="D37" t="str">
            <v>鬼塚橋本</v>
          </cell>
          <cell r="E37">
            <v>93</v>
          </cell>
          <cell r="F37">
            <v>0</v>
          </cell>
          <cell r="G37">
            <v>123</v>
          </cell>
          <cell r="H37">
            <v>1</v>
          </cell>
          <cell r="I37">
            <v>216</v>
          </cell>
          <cell r="J37">
            <v>1</v>
          </cell>
          <cell r="K37">
            <v>79</v>
          </cell>
          <cell r="L37">
            <v>1</v>
          </cell>
        </row>
        <row r="38">
          <cell r="D38" t="str">
            <v>高島</v>
          </cell>
          <cell r="E38">
            <v>104</v>
          </cell>
          <cell r="F38">
            <v>0</v>
          </cell>
          <cell r="G38">
            <v>111</v>
          </cell>
          <cell r="H38">
            <v>0</v>
          </cell>
          <cell r="I38">
            <v>215</v>
          </cell>
          <cell r="J38">
            <v>0</v>
          </cell>
          <cell r="K38">
            <v>114</v>
          </cell>
          <cell r="L38">
            <v>0</v>
          </cell>
        </row>
        <row r="39">
          <cell r="D39" t="str">
            <v>東唐津１丁目</v>
          </cell>
          <cell r="E39">
            <v>123</v>
          </cell>
          <cell r="F39">
            <v>0</v>
          </cell>
          <cell r="G39">
            <v>132</v>
          </cell>
          <cell r="H39">
            <v>0</v>
          </cell>
          <cell r="I39">
            <v>255</v>
          </cell>
          <cell r="J39">
            <v>0</v>
          </cell>
          <cell r="K39">
            <v>125</v>
          </cell>
          <cell r="L39">
            <v>0</v>
          </cell>
        </row>
        <row r="40">
          <cell r="D40" t="str">
            <v>東唐津２丁目</v>
          </cell>
          <cell r="E40">
            <v>142</v>
          </cell>
          <cell r="F40">
            <v>0</v>
          </cell>
          <cell r="G40">
            <v>167</v>
          </cell>
          <cell r="H40">
            <v>0</v>
          </cell>
          <cell r="I40">
            <v>309</v>
          </cell>
          <cell r="J40">
            <v>0</v>
          </cell>
          <cell r="K40">
            <v>152</v>
          </cell>
          <cell r="L40">
            <v>0</v>
          </cell>
        </row>
        <row r="41">
          <cell r="D41" t="str">
            <v>東唐津３丁目</v>
          </cell>
          <cell r="E41">
            <v>172</v>
          </cell>
          <cell r="F41">
            <v>0</v>
          </cell>
          <cell r="G41">
            <v>216</v>
          </cell>
          <cell r="H41">
            <v>3</v>
          </cell>
          <cell r="I41">
            <v>388</v>
          </cell>
          <cell r="J41">
            <v>3</v>
          </cell>
          <cell r="K41">
            <v>179</v>
          </cell>
          <cell r="L41">
            <v>3</v>
          </cell>
        </row>
        <row r="42">
          <cell r="D42" t="str">
            <v>東唐津４丁目</v>
          </cell>
          <cell r="E42">
            <v>94</v>
          </cell>
          <cell r="F42">
            <v>0</v>
          </cell>
          <cell r="G42">
            <v>184</v>
          </cell>
          <cell r="H42">
            <v>0</v>
          </cell>
          <cell r="I42">
            <v>278</v>
          </cell>
          <cell r="J42">
            <v>0</v>
          </cell>
          <cell r="K42">
            <v>175</v>
          </cell>
          <cell r="L42">
            <v>0</v>
          </cell>
        </row>
        <row r="43">
          <cell r="D43" t="str">
            <v>和多田百人町</v>
          </cell>
          <cell r="E43">
            <v>151</v>
          </cell>
          <cell r="F43">
            <v>1</v>
          </cell>
          <cell r="G43">
            <v>137</v>
          </cell>
          <cell r="H43">
            <v>1</v>
          </cell>
          <cell r="I43">
            <v>288</v>
          </cell>
          <cell r="J43">
            <v>2</v>
          </cell>
          <cell r="K43">
            <v>127</v>
          </cell>
          <cell r="L43">
            <v>2</v>
          </cell>
        </row>
        <row r="44">
          <cell r="D44" t="str">
            <v>和多田東百人町</v>
          </cell>
          <cell r="E44">
            <v>84</v>
          </cell>
          <cell r="F44">
            <v>0</v>
          </cell>
          <cell r="G44">
            <v>83</v>
          </cell>
          <cell r="H44">
            <v>0</v>
          </cell>
          <cell r="I44">
            <v>167</v>
          </cell>
          <cell r="J44">
            <v>0</v>
          </cell>
          <cell r="K44">
            <v>78</v>
          </cell>
          <cell r="L44">
            <v>0</v>
          </cell>
        </row>
        <row r="45">
          <cell r="D45" t="str">
            <v>和多田海士町</v>
          </cell>
          <cell r="E45">
            <v>160</v>
          </cell>
          <cell r="F45">
            <v>2</v>
          </cell>
          <cell r="G45">
            <v>165</v>
          </cell>
          <cell r="H45">
            <v>1</v>
          </cell>
          <cell r="I45">
            <v>325</v>
          </cell>
          <cell r="J45">
            <v>3</v>
          </cell>
          <cell r="K45">
            <v>149</v>
          </cell>
          <cell r="L45">
            <v>3</v>
          </cell>
        </row>
        <row r="46">
          <cell r="D46" t="str">
            <v>和多田南先石</v>
          </cell>
          <cell r="E46">
            <v>370</v>
          </cell>
          <cell r="F46">
            <v>3</v>
          </cell>
          <cell r="G46">
            <v>399</v>
          </cell>
          <cell r="H46">
            <v>4</v>
          </cell>
          <cell r="I46">
            <v>769</v>
          </cell>
          <cell r="J46">
            <v>7</v>
          </cell>
          <cell r="K46">
            <v>378</v>
          </cell>
          <cell r="L46">
            <v>3</v>
          </cell>
        </row>
        <row r="47">
          <cell r="D47" t="str">
            <v>和多田先石</v>
          </cell>
          <cell r="E47">
            <v>625</v>
          </cell>
          <cell r="F47">
            <v>1</v>
          </cell>
          <cell r="G47">
            <v>698</v>
          </cell>
          <cell r="H47">
            <v>2</v>
          </cell>
          <cell r="I47">
            <v>1323</v>
          </cell>
          <cell r="J47">
            <v>3</v>
          </cell>
          <cell r="K47">
            <v>577</v>
          </cell>
          <cell r="L47">
            <v>2</v>
          </cell>
        </row>
        <row r="48">
          <cell r="D48" t="str">
            <v>和多田西山</v>
          </cell>
          <cell r="E48">
            <v>554</v>
          </cell>
          <cell r="F48">
            <v>3</v>
          </cell>
          <cell r="G48">
            <v>555</v>
          </cell>
          <cell r="H48">
            <v>1</v>
          </cell>
          <cell r="I48">
            <v>1109</v>
          </cell>
          <cell r="J48">
            <v>4</v>
          </cell>
          <cell r="K48">
            <v>423</v>
          </cell>
          <cell r="L48">
            <v>3</v>
          </cell>
        </row>
        <row r="49">
          <cell r="D49" t="str">
            <v>和多田本村</v>
          </cell>
          <cell r="E49">
            <v>626</v>
          </cell>
          <cell r="F49">
            <v>4</v>
          </cell>
          <cell r="G49">
            <v>722</v>
          </cell>
          <cell r="H49">
            <v>5</v>
          </cell>
          <cell r="I49">
            <v>1348</v>
          </cell>
          <cell r="J49">
            <v>9</v>
          </cell>
          <cell r="K49">
            <v>571</v>
          </cell>
          <cell r="L49">
            <v>5</v>
          </cell>
        </row>
        <row r="50">
          <cell r="D50" t="str">
            <v>和多田大土井</v>
          </cell>
          <cell r="E50">
            <v>543</v>
          </cell>
          <cell r="F50">
            <v>5</v>
          </cell>
          <cell r="G50">
            <v>584</v>
          </cell>
          <cell r="H50">
            <v>6</v>
          </cell>
          <cell r="I50">
            <v>1127</v>
          </cell>
          <cell r="J50">
            <v>11</v>
          </cell>
          <cell r="K50">
            <v>525</v>
          </cell>
          <cell r="L50">
            <v>7</v>
          </cell>
        </row>
        <row r="51">
          <cell r="D51" t="str">
            <v>和多田用尺</v>
          </cell>
          <cell r="E51">
            <v>586</v>
          </cell>
          <cell r="F51">
            <v>0</v>
          </cell>
          <cell r="G51">
            <v>693</v>
          </cell>
          <cell r="H51">
            <v>6</v>
          </cell>
          <cell r="I51">
            <v>1279</v>
          </cell>
          <cell r="J51">
            <v>6</v>
          </cell>
          <cell r="K51">
            <v>577</v>
          </cell>
          <cell r="L51">
            <v>6</v>
          </cell>
        </row>
        <row r="52">
          <cell r="D52" t="str">
            <v>長谷</v>
          </cell>
          <cell r="E52">
            <v>156</v>
          </cell>
          <cell r="F52">
            <v>1</v>
          </cell>
          <cell r="G52">
            <v>182</v>
          </cell>
          <cell r="H52">
            <v>1</v>
          </cell>
          <cell r="I52">
            <v>338</v>
          </cell>
          <cell r="J52">
            <v>2</v>
          </cell>
          <cell r="K52">
            <v>131</v>
          </cell>
          <cell r="L52">
            <v>1</v>
          </cell>
        </row>
        <row r="53">
          <cell r="D53" t="str">
            <v>和多田天満町１丁目</v>
          </cell>
          <cell r="E53">
            <v>379</v>
          </cell>
          <cell r="F53">
            <v>6</v>
          </cell>
          <cell r="G53">
            <v>503</v>
          </cell>
          <cell r="H53">
            <v>6</v>
          </cell>
          <cell r="I53">
            <v>882</v>
          </cell>
          <cell r="J53">
            <v>12</v>
          </cell>
          <cell r="K53">
            <v>413</v>
          </cell>
          <cell r="L53">
            <v>7</v>
          </cell>
        </row>
        <row r="54">
          <cell r="D54" t="str">
            <v>和多田天満町２丁目</v>
          </cell>
          <cell r="E54">
            <v>104</v>
          </cell>
          <cell r="F54">
            <v>0</v>
          </cell>
          <cell r="G54">
            <v>186</v>
          </cell>
          <cell r="H54">
            <v>3</v>
          </cell>
          <cell r="I54">
            <v>290</v>
          </cell>
          <cell r="J54">
            <v>3</v>
          </cell>
          <cell r="K54">
            <v>176</v>
          </cell>
          <cell r="L54">
            <v>3</v>
          </cell>
        </row>
        <row r="55">
          <cell r="D55" t="str">
            <v>東町</v>
          </cell>
          <cell r="E55">
            <v>208</v>
          </cell>
          <cell r="F55">
            <v>0</v>
          </cell>
          <cell r="G55">
            <v>219</v>
          </cell>
          <cell r="H55">
            <v>0</v>
          </cell>
          <cell r="I55">
            <v>427</v>
          </cell>
          <cell r="J55">
            <v>0</v>
          </cell>
          <cell r="K55">
            <v>192</v>
          </cell>
          <cell r="L55">
            <v>0</v>
          </cell>
        </row>
        <row r="56">
          <cell r="D56" t="str">
            <v>船宮町</v>
          </cell>
          <cell r="E56">
            <v>81</v>
          </cell>
          <cell r="F56">
            <v>0</v>
          </cell>
          <cell r="G56">
            <v>94</v>
          </cell>
          <cell r="H56">
            <v>2</v>
          </cell>
          <cell r="I56">
            <v>175</v>
          </cell>
          <cell r="J56">
            <v>2</v>
          </cell>
          <cell r="K56">
            <v>86</v>
          </cell>
          <cell r="L56">
            <v>1</v>
          </cell>
        </row>
        <row r="57">
          <cell r="D57" t="str">
            <v>元石町</v>
          </cell>
          <cell r="E57">
            <v>373</v>
          </cell>
          <cell r="F57">
            <v>2</v>
          </cell>
          <cell r="G57">
            <v>405</v>
          </cell>
          <cell r="H57">
            <v>1</v>
          </cell>
          <cell r="I57">
            <v>778</v>
          </cell>
          <cell r="J57">
            <v>3</v>
          </cell>
          <cell r="K57">
            <v>369</v>
          </cell>
          <cell r="L57">
            <v>3</v>
          </cell>
        </row>
        <row r="58">
          <cell r="D58" t="str">
            <v>東十人町</v>
          </cell>
          <cell r="E58">
            <v>71</v>
          </cell>
          <cell r="F58">
            <v>1</v>
          </cell>
          <cell r="G58">
            <v>103</v>
          </cell>
          <cell r="H58">
            <v>0</v>
          </cell>
          <cell r="I58">
            <v>174</v>
          </cell>
          <cell r="J58">
            <v>1</v>
          </cell>
          <cell r="K58">
            <v>115</v>
          </cell>
          <cell r="L58">
            <v>1</v>
          </cell>
        </row>
        <row r="59">
          <cell r="D59" t="str">
            <v>西十人町</v>
          </cell>
          <cell r="E59">
            <v>72</v>
          </cell>
          <cell r="F59">
            <v>0</v>
          </cell>
          <cell r="G59">
            <v>103</v>
          </cell>
          <cell r="H59">
            <v>0</v>
          </cell>
          <cell r="I59">
            <v>175</v>
          </cell>
          <cell r="J59">
            <v>0</v>
          </cell>
          <cell r="K59">
            <v>88</v>
          </cell>
          <cell r="L59">
            <v>0</v>
          </cell>
        </row>
        <row r="60">
          <cell r="D60" t="str">
            <v>水主町</v>
          </cell>
          <cell r="E60">
            <v>116</v>
          </cell>
          <cell r="F60">
            <v>0</v>
          </cell>
          <cell r="G60">
            <v>122</v>
          </cell>
          <cell r="H60">
            <v>0</v>
          </cell>
          <cell r="I60">
            <v>238</v>
          </cell>
          <cell r="J60">
            <v>0</v>
          </cell>
          <cell r="K60">
            <v>101</v>
          </cell>
          <cell r="L60">
            <v>0</v>
          </cell>
        </row>
        <row r="61">
          <cell r="D61" t="str">
            <v>大石町</v>
          </cell>
          <cell r="E61">
            <v>104</v>
          </cell>
          <cell r="F61">
            <v>0</v>
          </cell>
          <cell r="G61">
            <v>132</v>
          </cell>
          <cell r="H61">
            <v>0</v>
          </cell>
          <cell r="I61">
            <v>236</v>
          </cell>
          <cell r="J61">
            <v>0</v>
          </cell>
          <cell r="K61">
            <v>126</v>
          </cell>
          <cell r="L61">
            <v>0</v>
          </cell>
        </row>
        <row r="62">
          <cell r="D62" t="str">
            <v>魚屋町</v>
          </cell>
          <cell r="E62">
            <v>57</v>
          </cell>
          <cell r="F62">
            <v>1</v>
          </cell>
          <cell r="G62">
            <v>55</v>
          </cell>
          <cell r="H62">
            <v>1</v>
          </cell>
          <cell r="I62">
            <v>112</v>
          </cell>
          <cell r="J62">
            <v>2</v>
          </cell>
          <cell r="K62">
            <v>70</v>
          </cell>
          <cell r="L62">
            <v>1</v>
          </cell>
        </row>
        <row r="63">
          <cell r="D63" t="str">
            <v>東材木町</v>
          </cell>
          <cell r="E63">
            <v>94</v>
          </cell>
          <cell r="F63">
            <v>0</v>
          </cell>
          <cell r="G63">
            <v>115</v>
          </cell>
          <cell r="H63">
            <v>0</v>
          </cell>
          <cell r="I63">
            <v>209</v>
          </cell>
          <cell r="J63">
            <v>0</v>
          </cell>
          <cell r="K63">
            <v>84</v>
          </cell>
          <cell r="L63">
            <v>0</v>
          </cell>
        </row>
        <row r="64">
          <cell r="D64" t="str">
            <v>西材木町</v>
          </cell>
          <cell r="E64">
            <v>54</v>
          </cell>
          <cell r="F64">
            <v>0</v>
          </cell>
          <cell r="G64">
            <v>64</v>
          </cell>
          <cell r="H64">
            <v>2</v>
          </cell>
          <cell r="I64">
            <v>118</v>
          </cell>
          <cell r="J64">
            <v>2</v>
          </cell>
          <cell r="K64">
            <v>61</v>
          </cell>
          <cell r="L64">
            <v>2</v>
          </cell>
        </row>
        <row r="65">
          <cell r="D65" t="str">
            <v>栄町</v>
          </cell>
          <cell r="E65">
            <v>278</v>
          </cell>
          <cell r="F65">
            <v>1</v>
          </cell>
          <cell r="G65">
            <v>354</v>
          </cell>
          <cell r="H65">
            <v>2</v>
          </cell>
          <cell r="I65">
            <v>632</v>
          </cell>
          <cell r="J65">
            <v>3</v>
          </cell>
          <cell r="K65">
            <v>327</v>
          </cell>
          <cell r="L65">
            <v>3</v>
          </cell>
        </row>
        <row r="66">
          <cell r="D66" t="str">
            <v>千代田町</v>
          </cell>
          <cell r="E66">
            <v>191</v>
          </cell>
          <cell r="F66">
            <v>0</v>
          </cell>
          <cell r="G66">
            <v>207</v>
          </cell>
          <cell r="H66">
            <v>1</v>
          </cell>
          <cell r="I66">
            <v>398</v>
          </cell>
          <cell r="J66">
            <v>1</v>
          </cell>
          <cell r="K66">
            <v>201</v>
          </cell>
          <cell r="L66">
            <v>1</v>
          </cell>
        </row>
        <row r="67">
          <cell r="D67" t="str">
            <v>東城内</v>
          </cell>
          <cell r="E67">
            <v>215</v>
          </cell>
          <cell r="F67">
            <v>0</v>
          </cell>
          <cell r="G67">
            <v>229</v>
          </cell>
          <cell r="H67">
            <v>3</v>
          </cell>
          <cell r="I67">
            <v>444</v>
          </cell>
          <cell r="J67">
            <v>3</v>
          </cell>
          <cell r="K67">
            <v>210</v>
          </cell>
          <cell r="L67">
            <v>3</v>
          </cell>
        </row>
        <row r="68">
          <cell r="D68" t="str">
            <v>西城内</v>
          </cell>
          <cell r="E68">
            <v>241</v>
          </cell>
          <cell r="F68">
            <v>1</v>
          </cell>
          <cell r="G68">
            <v>304</v>
          </cell>
          <cell r="H68">
            <v>1</v>
          </cell>
          <cell r="I68">
            <v>545</v>
          </cell>
          <cell r="J68">
            <v>2</v>
          </cell>
          <cell r="K68">
            <v>247</v>
          </cell>
          <cell r="L68">
            <v>1</v>
          </cell>
        </row>
        <row r="69">
          <cell r="D69" t="str">
            <v>南城内</v>
          </cell>
          <cell r="E69">
            <v>44</v>
          </cell>
          <cell r="F69">
            <v>0</v>
          </cell>
          <cell r="G69">
            <v>54</v>
          </cell>
          <cell r="H69">
            <v>0</v>
          </cell>
          <cell r="I69">
            <v>98</v>
          </cell>
          <cell r="J69">
            <v>0</v>
          </cell>
          <cell r="K69">
            <v>47</v>
          </cell>
          <cell r="L69">
            <v>0</v>
          </cell>
        </row>
        <row r="70">
          <cell r="D70" t="str">
            <v>北城内</v>
          </cell>
          <cell r="E70">
            <v>113</v>
          </cell>
          <cell r="F70">
            <v>0</v>
          </cell>
          <cell r="G70">
            <v>140</v>
          </cell>
          <cell r="H70">
            <v>0</v>
          </cell>
          <cell r="I70">
            <v>253</v>
          </cell>
          <cell r="J70">
            <v>0</v>
          </cell>
          <cell r="K70">
            <v>111</v>
          </cell>
          <cell r="L70">
            <v>0</v>
          </cell>
        </row>
        <row r="71">
          <cell r="D71" t="str">
            <v>大名小路</v>
          </cell>
          <cell r="E71">
            <v>107</v>
          </cell>
          <cell r="F71">
            <v>0</v>
          </cell>
          <cell r="G71">
            <v>127</v>
          </cell>
          <cell r="H71">
            <v>0</v>
          </cell>
          <cell r="I71">
            <v>234</v>
          </cell>
          <cell r="J71">
            <v>0</v>
          </cell>
          <cell r="K71">
            <v>110</v>
          </cell>
          <cell r="L71">
            <v>0</v>
          </cell>
        </row>
        <row r="72">
          <cell r="D72" t="str">
            <v>木綿町</v>
          </cell>
          <cell r="E72">
            <v>46</v>
          </cell>
          <cell r="F72">
            <v>0</v>
          </cell>
          <cell r="G72">
            <v>43</v>
          </cell>
          <cell r="H72">
            <v>0</v>
          </cell>
          <cell r="I72">
            <v>89</v>
          </cell>
          <cell r="J72">
            <v>0</v>
          </cell>
          <cell r="K72">
            <v>41</v>
          </cell>
          <cell r="L72">
            <v>0</v>
          </cell>
        </row>
        <row r="73">
          <cell r="D73" t="str">
            <v>本町</v>
          </cell>
          <cell r="E73">
            <v>41</v>
          </cell>
          <cell r="F73">
            <v>0</v>
          </cell>
          <cell r="G73">
            <v>45</v>
          </cell>
          <cell r="H73">
            <v>0</v>
          </cell>
          <cell r="I73">
            <v>86</v>
          </cell>
          <cell r="J73">
            <v>0</v>
          </cell>
          <cell r="K73">
            <v>42</v>
          </cell>
          <cell r="L73">
            <v>0</v>
          </cell>
        </row>
        <row r="74">
          <cell r="D74" t="str">
            <v>中町</v>
          </cell>
          <cell r="E74">
            <v>89</v>
          </cell>
          <cell r="F74">
            <v>0</v>
          </cell>
          <cell r="G74">
            <v>78</v>
          </cell>
          <cell r="H74">
            <v>0</v>
          </cell>
          <cell r="I74">
            <v>167</v>
          </cell>
          <cell r="J74">
            <v>0</v>
          </cell>
          <cell r="K74">
            <v>67</v>
          </cell>
          <cell r="L74">
            <v>0</v>
          </cell>
        </row>
        <row r="75">
          <cell r="D75" t="str">
            <v>京町</v>
          </cell>
          <cell r="E75">
            <v>33</v>
          </cell>
          <cell r="F75">
            <v>0</v>
          </cell>
          <cell r="G75">
            <v>27</v>
          </cell>
          <cell r="H75">
            <v>0</v>
          </cell>
          <cell r="I75">
            <v>60</v>
          </cell>
          <cell r="J75">
            <v>0</v>
          </cell>
          <cell r="K75">
            <v>22</v>
          </cell>
          <cell r="L75">
            <v>0</v>
          </cell>
        </row>
        <row r="76">
          <cell r="D76" t="str">
            <v>高砂町</v>
          </cell>
          <cell r="E76">
            <v>57</v>
          </cell>
          <cell r="F76">
            <v>0</v>
          </cell>
          <cell r="G76">
            <v>58</v>
          </cell>
          <cell r="H76">
            <v>1</v>
          </cell>
          <cell r="I76">
            <v>115</v>
          </cell>
          <cell r="J76">
            <v>1</v>
          </cell>
          <cell r="K76">
            <v>45</v>
          </cell>
          <cell r="L76">
            <v>1</v>
          </cell>
        </row>
        <row r="77">
          <cell r="D77" t="str">
            <v>呉服町</v>
          </cell>
          <cell r="E77">
            <v>26</v>
          </cell>
          <cell r="F77">
            <v>0</v>
          </cell>
          <cell r="G77">
            <v>39</v>
          </cell>
          <cell r="H77">
            <v>0</v>
          </cell>
          <cell r="I77">
            <v>65</v>
          </cell>
          <cell r="J77">
            <v>0</v>
          </cell>
          <cell r="K77">
            <v>24</v>
          </cell>
          <cell r="L77">
            <v>0</v>
          </cell>
        </row>
        <row r="78">
          <cell r="D78" t="str">
            <v>米屋町</v>
          </cell>
          <cell r="E78">
            <v>26</v>
          </cell>
          <cell r="F78">
            <v>0</v>
          </cell>
          <cell r="G78">
            <v>34</v>
          </cell>
          <cell r="H78">
            <v>0</v>
          </cell>
          <cell r="I78">
            <v>60</v>
          </cell>
          <cell r="J78">
            <v>0</v>
          </cell>
          <cell r="K78">
            <v>26</v>
          </cell>
          <cell r="L78">
            <v>0</v>
          </cell>
        </row>
        <row r="79">
          <cell r="D79" t="str">
            <v>紺屋町</v>
          </cell>
          <cell r="E79">
            <v>43</v>
          </cell>
          <cell r="F79">
            <v>0</v>
          </cell>
          <cell r="G79">
            <v>42</v>
          </cell>
          <cell r="H79">
            <v>1</v>
          </cell>
          <cell r="I79">
            <v>85</v>
          </cell>
          <cell r="J79">
            <v>1</v>
          </cell>
          <cell r="K79">
            <v>44</v>
          </cell>
          <cell r="L79">
            <v>1</v>
          </cell>
        </row>
        <row r="80">
          <cell r="D80" t="str">
            <v>八百屋町</v>
          </cell>
          <cell r="E80">
            <v>32</v>
          </cell>
          <cell r="F80">
            <v>0</v>
          </cell>
          <cell r="G80">
            <v>36</v>
          </cell>
          <cell r="H80">
            <v>0</v>
          </cell>
          <cell r="I80">
            <v>68</v>
          </cell>
          <cell r="J80">
            <v>0</v>
          </cell>
          <cell r="K80">
            <v>29</v>
          </cell>
          <cell r="L80">
            <v>0</v>
          </cell>
        </row>
        <row r="81">
          <cell r="D81" t="str">
            <v>刀町</v>
          </cell>
          <cell r="E81">
            <v>36</v>
          </cell>
          <cell r="F81">
            <v>0</v>
          </cell>
          <cell r="G81">
            <v>54</v>
          </cell>
          <cell r="H81">
            <v>1</v>
          </cell>
          <cell r="I81">
            <v>90</v>
          </cell>
          <cell r="J81">
            <v>1</v>
          </cell>
          <cell r="K81">
            <v>37</v>
          </cell>
          <cell r="L81">
            <v>1</v>
          </cell>
        </row>
        <row r="82">
          <cell r="D82" t="str">
            <v>新町</v>
          </cell>
          <cell r="E82">
            <v>49</v>
          </cell>
          <cell r="F82">
            <v>0</v>
          </cell>
          <cell r="G82">
            <v>54</v>
          </cell>
          <cell r="H82">
            <v>0</v>
          </cell>
          <cell r="I82">
            <v>103</v>
          </cell>
          <cell r="J82">
            <v>0</v>
          </cell>
          <cell r="K82">
            <v>41</v>
          </cell>
          <cell r="L82">
            <v>0</v>
          </cell>
        </row>
        <row r="83">
          <cell r="D83" t="str">
            <v>平野町</v>
          </cell>
          <cell r="E83">
            <v>67</v>
          </cell>
          <cell r="F83">
            <v>0</v>
          </cell>
          <cell r="G83">
            <v>71</v>
          </cell>
          <cell r="H83">
            <v>0</v>
          </cell>
          <cell r="I83">
            <v>138</v>
          </cell>
          <cell r="J83">
            <v>0</v>
          </cell>
          <cell r="K83">
            <v>54</v>
          </cell>
          <cell r="L83">
            <v>0</v>
          </cell>
        </row>
        <row r="84">
          <cell r="D84" t="str">
            <v>弓鷹町</v>
          </cell>
          <cell r="E84">
            <v>66</v>
          </cell>
          <cell r="F84">
            <v>1</v>
          </cell>
          <cell r="G84">
            <v>86</v>
          </cell>
          <cell r="H84">
            <v>0</v>
          </cell>
          <cell r="I84">
            <v>152</v>
          </cell>
          <cell r="J84">
            <v>1</v>
          </cell>
          <cell r="K84">
            <v>65</v>
          </cell>
          <cell r="L84">
            <v>1</v>
          </cell>
        </row>
        <row r="85">
          <cell r="D85" t="str">
            <v>西寺町</v>
          </cell>
          <cell r="E85">
            <v>174</v>
          </cell>
          <cell r="F85">
            <v>4</v>
          </cell>
          <cell r="G85">
            <v>200</v>
          </cell>
          <cell r="H85">
            <v>2</v>
          </cell>
          <cell r="I85">
            <v>374</v>
          </cell>
          <cell r="J85">
            <v>6</v>
          </cell>
          <cell r="K85">
            <v>167</v>
          </cell>
          <cell r="L85">
            <v>2</v>
          </cell>
        </row>
        <row r="86">
          <cell r="D86" t="str">
            <v>坊主町</v>
          </cell>
          <cell r="E86">
            <v>178</v>
          </cell>
          <cell r="F86">
            <v>0</v>
          </cell>
          <cell r="G86">
            <v>219</v>
          </cell>
          <cell r="H86">
            <v>0</v>
          </cell>
          <cell r="I86">
            <v>397</v>
          </cell>
          <cell r="J86">
            <v>0</v>
          </cell>
          <cell r="K86">
            <v>186</v>
          </cell>
          <cell r="L86">
            <v>0</v>
          </cell>
        </row>
        <row r="87">
          <cell r="D87" t="str">
            <v>山下町</v>
          </cell>
          <cell r="E87">
            <v>197</v>
          </cell>
          <cell r="F87">
            <v>0</v>
          </cell>
          <cell r="G87">
            <v>215</v>
          </cell>
          <cell r="H87">
            <v>0</v>
          </cell>
          <cell r="I87">
            <v>412</v>
          </cell>
          <cell r="J87">
            <v>0</v>
          </cell>
          <cell r="K87">
            <v>206</v>
          </cell>
          <cell r="L87">
            <v>0</v>
          </cell>
        </row>
        <row r="88">
          <cell r="D88" t="str">
            <v>桜馬場</v>
          </cell>
          <cell r="E88">
            <v>130</v>
          </cell>
          <cell r="F88">
            <v>2</v>
          </cell>
          <cell r="G88">
            <v>160</v>
          </cell>
          <cell r="H88">
            <v>1</v>
          </cell>
          <cell r="I88">
            <v>290</v>
          </cell>
          <cell r="J88">
            <v>3</v>
          </cell>
          <cell r="K88">
            <v>131</v>
          </cell>
          <cell r="L88">
            <v>3</v>
          </cell>
        </row>
        <row r="89">
          <cell r="D89" t="str">
            <v>東朝日町</v>
          </cell>
          <cell r="E89">
            <v>35</v>
          </cell>
          <cell r="F89">
            <v>0</v>
          </cell>
          <cell r="G89">
            <v>49</v>
          </cell>
          <cell r="H89">
            <v>0</v>
          </cell>
          <cell r="I89">
            <v>84</v>
          </cell>
          <cell r="J89">
            <v>0</v>
          </cell>
          <cell r="K89">
            <v>41</v>
          </cell>
          <cell r="L89">
            <v>0</v>
          </cell>
        </row>
        <row r="90">
          <cell r="D90" t="str">
            <v>西朝日町</v>
          </cell>
          <cell r="E90">
            <v>78</v>
          </cell>
          <cell r="F90">
            <v>0</v>
          </cell>
          <cell r="G90">
            <v>76</v>
          </cell>
          <cell r="H90">
            <v>0</v>
          </cell>
          <cell r="I90">
            <v>154</v>
          </cell>
          <cell r="J90">
            <v>0</v>
          </cell>
          <cell r="K90">
            <v>62</v>
          </cell>
          <cell r="L90">
            <v>0</v>
          </cell>
        </row>
        <row r="91">
          <cell r="D91" t="str">
            <v>江川町</v>
          </cell>
          <cell r="E91">
            <v>117</v>
          </cell>
          <cell r="F91">
            <v>0</v>
          </cell>
          <cell r="G91">
            <v>142</v>
          </cell>
          <cell r="H91">
            <v>0</v>
          </cell>
          <cell r="I91">
            <v>259</v>
          </cell>
          <cell r="J91">
            <v>0</v>
          </cell>
          <cell r="K91">
            <v>116</v>
          </cell>
          <cell r="L91">
            <v>0</v>
          </cell>
        </row>
        <row r="92">
          <cell r="D92" t="str">
            <v>元旗町</v>
          </cell>
          <cell r="E92">
            <v>62</v>
          </cell>
          <cell r="F92">
            <v>0</v>
          </cell>
          <cell r="G92">
            <v>48</v>
          </cell>
          <cell r="H92">
            <v>0</v>
          </cell>
          <cell r="I92">
            <v>110</v>
          </cell>
          <cell r="J92">
            <v>0</v>
          </cell>
          <cell r="K92">
            <v>48</v>
          </cell>
          <cell r="L92">
            <v>0</v>
          </cell>
        </row>
        <row r="93">
          <cell r="D93" t="str">
            <v>西旗町</v>
          </cell>
          <cell r="E93">
            <v>212</v>
          </cell>
          <cell r="F93">
            <v>0</v>
          </cell>
          <cell r="G93">
            <v>236</v>
          </cell>
          <cell r="H93">
            <v>2</v>
          </cell>
          <cell r="I93">
            <v>448</v>
          </cell>
          <cell r="J93">
            <v>2</v>
          </cell>
          <cell r="K93">
            <v>240</v>
          </cell>
          <cell r="L93">
            <v>2</v>
          </cell>
        </row>
        <row r="94">
          <cell r="D94" t="str">
            <v>富士見町</v>
          </cell>
          <cell r="E94">
            <v>149</v>
          </cell>
          <cell r="F94">
            <v>0</v>
          </cell>
          <cell r="G94">
            <v>175</v>
          </cell>
          <cell r="H94">
            <v>1</v>
          </cell>
          <cell r="I94">
            <v>324</v>
          </cell>
          <cell r="J94">
            <v>1</v>
          </cell>
          <cell r="K94">
            <v>138</v>
          </cell>
          <cell r="L94">
            <v>1</v>
          </cell>
        </row>
        <row r="95">
          <cell r="D95" t="str">
            <v>南富士見町</v>
          </cell>
          <cell r="E95">
            <v>97</v>
          </cell>
          <cell r="F95">
            <v>0</v>
          </cell>
          <cell r="G95">
            <v>141</v>
          </cell>
          <cell r="H95">
            <v>0</v>
          </cell>
          <cell r="I95">
            <v>238</v>
          </cell>
          <cell r="J95">
            <v>0</v>
          </cell>
          <cell r="K95">
            <v>123</v>
          </cell>
          <cell r="L95">
            <v>0</v>
          </cell>
        </row>
        <row r="96">
          <cell r="D96" t="str">
            <v>西浜町</v>
          </cell>
          <cell r="E96">
            <v>90</v>
          </cell>
          <cell r="F96">
            <v>0</v>
          </cell>
          <cell r="G96">
            <v>87</v>
          </cell>
          <cell r="H96">
            <v>0</v>
          </cell>
          <cell r="I96">
            <v>177</v>
          </cell>
          <cell r="J96">
            <v>0</v>
          </cell>
          <cell r="K96">
            <v>81</v>
          </cell>
          <cell r="L96">
            <v>0</v>
          </cell>
        </row>
        <row r="97">
          <cell r="D97" t="str">
            <v>東新興町</v>
          </cell>
          <cell r="E97">
            <v>47</v>
          </cell>
          <cell r="F97">
            <v>0</v>
          </cell>
          <cell r="G97">
            <v>58</v>
          </cell>
          <cell r="H97">
            <v>1</v>
          </cell>
          <cell r="I97">
            <v>105</v>
          </cell>
          <cell r="J97">
            <v>1</v>
          </cell>
          <cell r="K97">
            <v>52</v>
          </cell>
          <cell r="L97">
            <v>1</v>
          </cell>
        </row>
        <row r="98">
          <cell r="D98" t="str">
            <v>西新興町</v>
          </cell>
          <cell r="E98">
            <v>360</v>
          </cell>
          <cell r="F98">
            <v>0</v>
          </cell>
          <cell r="G98">
            <v>459</v>
          </cell>
          <cell r="H98">
            <v>0</v>
          </cell>
          <cell r="I98">
            <v>819</v>
          </cell>
          <cell r="J98">
            <v>0</v>
          </cell>
          <cell r="K98">
            <v>399</v>
          </cell>
          <cell r="L98">
            <v>0</v>
          </cell>
        </row>
        <row r="99">
          <cell r="D99" t="str">
            <v>町田１丁目</v>
          </cell>
          <cell r="E99">
            <v>297</v>
          </cell>
          <cell r="F99">
            <v>0</v>
          </cell>
          <cell r="G99">
            <v>357</v>
          </cell>
          <cell r="H99">
            <v>2</v>
          </cell>
          <cell r="I99">
            <v>654</v>
          </cell>
          <cell r="J99">
            <v>2</v>
          </cell>
          <cell r="K99">
            <v>291</v>
          </cell>
          <cell r="L99">
            <v>1</v>
          </cell>
        </row>
        <row r="100">
          <cell r="D100" t="str">
            <v>町田２丁目</v>
          </cell>
          <cell r="E100">
            <v>178</v>
          </cell>
          <cell r="F100">
            <v>0</v>
          </cell>
          <cell r="G100">
            <v>202</v>
          </cell>
          <cell r="H100">
            <v>0</v>
          </cell>
          <cell r="I100">
            <v>380</v>
          </cell>
          <cell r="J100">
            <v>0</v>
          </cell>
          <cell r="K100">
            <v>156</v>
          </cell>
          <cell r="L100">
            <v>0</v>
          </cell>
        </row>
        <row r="101">
          <cell r="D101" t="str">
            <v>町田３丁目</v>
          </cell>
          <cell r="E101">
            <v>333</v>
          </cell>
          <cell r="F101">
            <v>1</v>
          </cell>
          <cell r="G101">
            <v>377</v>
          </cell>
          <cell r="H101">
            <v>3</v>
          </cell>
          <cell r="I101">
            <v>710</v>
          </cell>
          <cell r="J101">
            <v>4</v>
          </cell>
          <cell r="K101">
            <v>323</v>
          </cell>
          <cell r="L101">
            <v>3</v>
          </cell>
        </row>
        <row r="102">
          <cell r="D102" t="str">
            <v>町田４丁目</v>
          </cell>
          <cell r="E102">
            <v>312</v>
          </cell>
          <cell r="F102">
            <v>3</v>
          </cell>
          <cell r="G102">
            <v>401</v>
          </cell>
          <cell r="H102">
            <v>1</v>
          </cell>
          <cell r="I102">
            <v>713</v>
          </cell>
          <cell r="J102">
            <v>4</v>
          </cell>
          <cell r="K102">
            <v>335</v>
          </cell>
          <cell r="L102">
            <v>2</v>
          </cell>
        </row>
        <row r="103">
          <cell r="D103" t="str">
            <v>町田５丁目</v>
          </cell>
          <cell r="E103">
            <v>172</v>
          </cell>
          <cell r="F103">
            <v>4</v>
          </cell>
          <cell r="G103">
            <v>173</v>
          </cell>
          <cell r="H103">
            <v>4</v>
          </cell>
          <cell r="I103">
            <v>345</v>
          </cell>
          <cell r="J103">
            <v>8</v>
          </cell>
          <cell r="K103">
            <v>161</v>
          </cell>
          <cell r="L103">
            <v>3</v>
          </cell>
        </row>
        <row r="104">
          <cell r="D104" t="str">
            <v>神田東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D105" t="str">
            <v>神田西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D106" t="str">
            <v>旭が丘</v>
          </cell>
          <cell r="E106">
            <v>630</v>
          </cell>
          <cell r="F106">
            <v>4</v>
          </cell>
          <cell r="G106">
            <v>812</v>
          </cell>
          <cell r="H106">
            <v>8</v>
          </cell>
          <cell r="I106">
            <v>1442</v>
          </cell>
          <cell r="J106">
            <v>12</v>
          </cell>
          <cell r="K106">
            <v>669</v>
          </cell>
          <cell r="L106">
            <v>8</v>
          </cell>
        </row>
        <row r="107">
          <cell r="D107" t="str">
            <v>熊原町</v>
          </cell>
          <cell r="E107">
            <v>306</v>
          </cell>
          <cell r="F107">
            <v>1</v>
          </cell>
          <cell r="G107">
            <v>384</v>
          </cell>
          <cell r="H107">
            <v>3</v>
          </cell>
          <cell r="I107">
            <v>690</v>
          </cell>
          <cell r="J107">
            <v>4</v>
          </cell>
          <cell r="K107">
            <v>313</v>
          </cell>
          <cell r="L107">
            <v>4</v>
          </cell>
        </row>
        <row r="108">
          <cell r="D108" t="str">
            <v>東菜畑</v>
          </cell>
          <cell r="E108">
            <v>231</v>
          </cell>
          <cell r="F108">
            <v>0</v>
          </cell>
          <cell r="G108">
            <v>269</v>
          </cell>
          <cell r="H108">
            <v>3</v>
          </cell>
          <cell r="I108">
            <v>500</v>
          </cell>
          <cell r="J108">
            <v>3</v>
          </cell>
          <cell r="K108">
            <v>235</v>
          </cell>
          <cell r="L108">
            <v>2</v>
          </cell>
        </row>
        <row r="109">
          <cell r="D109" t="str">
            <v>西菜畑</v>
          </cell>
          <cell r="E109">
            <v>551</v>
          </cell>
          <cell r="F109">
            <v>1</v>
          </cell>
          <cell r="G109">
            <v>615</v>
          </cell>
          <cell r="H109">
            <v>1</v>
          </cell>
          <cell r="I109">
            <v>1166</v>
          </cell>
          <cell r="J109">
            <v>2</v>
          </cell>
          <cell r="K109">
            <v>524</v>
          </cell>
          <cell r="L109">
            <v>2</v>
          </cell>
        </row>
        <row r="110">
          <cell r="D110" t="str">
            <v>南菜畑</v>
          </cell>
          <cell r="E110">
            <v>298</v>
          </cell>
          <cell r="F110">
            <v>1</v>
          </cell>
          <cell r="G110">
            <v>352</v>
          </cell>
          <cell r="H110">
            <v>1</v>
          </cell>
          <cell r="I110">
            <v>650</v>
          </cell>
          <cell r="J110">
            <v>2</v>
          </cell>
          <cell r="K110">
            <v>273</v>
          </cell>
          <cell r="L110">
            <v>2</v>
          </cell>
        </row>
        <row r="111">
          <cell r="D111" t="str">
            <v>見借</v>
          </cell>
          <cell r="E111">
            <v>145</v>
          </cell>
          <cell r="F111">
            <v>0</v>
          </cell>
          <cell r="G111">
            <v>170</v>
          </cell>
          <cell r="H111">
            <v>1</v>
          </cell>
          <cell r="I111">
            <v>315</v>
          </cell>
          <cell r="J111">
            <v>1</v>
          </cell>
          <cell r="K111">
            <v>115</v>
          </cell>
          <cell r="L111">
            <v>1</v>
          </cell>
        </row>
        <row r="112">
          <cell r="D112" t="str">
            <v>神田中村</v>
          </cell>
          <cell r="E112">
            <v>807</v>
          </cell>
          <cell r="F112">
            <v>0</v>
          </cell>
          <cell r="G112">
            <v>944</v>
          </cell>
          <cell r="H112">
            <v>4</v>
          </cell>
          <cell r="I112">
            <v>1751</v>
          </cell>
          <cell r="J112">
            <v>4</v>
          </cell>
          <cell r="K112">
            <v>668</v>
          </cell>
          <cell r="L112">
            <v>4</v>
          </cell>
        </row>
        <row r="113">
          <cell r="D113" t="str">
            <v>神田山口</v>
          </cell>
          <cell r="E113">
            <v>281</v>
          </cell>
          <cell r="F113">
            <v>2</v>
          </cell>
          <cell r="G113">
            <v>322</v>
          </cell>
          <cell r="H113">
            <v>1</v>
          </cell>
          <cell r="I113">
            <v>603</v>
          </cell>
          <cell r="J113">
            <v>3</v>
          </cell>
          <cell r="K113">
            <v>254</v>
          </cell>
          <cell r="L113">
            <v>1</v>
          </cell>
        </row>
        <row r="114">
          <cell r="D114" t="str">
            <v>神田風早</v>
          </cell>
          <cell r="E114">
            <v>201</v>
          </cell>
          <cell r="F114">
            <v>0</v>
          </cell>
          <cell r="G114">
            <v>243</v>
          </cell>
          <cell r="H114">
            <v>0</v>
          </cell>
          <cell r="I114">
            <v>444</v>
          </cell>
          <cell r="J114">
            <v>0</v>
          </cell>
          <cell r="K114">
            <v>182</v>
          </cell>
          <cell r="L114">
            <v>0</v>
          </cell>
        </row>
        <row r="115">
          <cell r="D115" t="str">
            <v>神田陽光台</v>
          </cell>
          <cell r="E115">
            <v>258</v>
          </cell>
          <cell r="F115">
            <v>0</v>
          </cell>
          <cell r="G115">
            <v>269</v>
          </cell>
          <cell r="H115">
            <v>0</v>
          </cell>
          <cell r="I115">
            <v>527</v>
          </cell>
          <cell r="J115">
            <v>0</v>
          </cell>
          <cell r="K115">
            <v>208</v>
          </cell>
          <cell r="L115">
            <v>0</v>
          </cell>
        </row>
        <row r="116">
          <cell r="D116" t="str">
            <v>神田長松</v>
          </cell>
          <cell r="E116">
            <v>187</v>
          </cell>
          <cell r="F116">
            <v>1</v>
          </cell>
          <cell r="G116">
            <v>224</v>
          </cell>
          <cell r="H116">
            <v>2</v>
          </cell>
          <cell r="I116">
            <v>411</v>
          </cell>
          <cell r="J116">
            <v>3</v>
          </cell>
          <cell r="K116">
            <v>183</v>
          </cell>
          <cell r="L116">
            <v>2</v>
          </cell>
        </row>
        <row r="117">
          <cell r="D117" t="str">
            <v>神田内田</v>
          </cell>
          <cell r="E117">
            <v>163</v>
          </cell>
          <cell r="F117">
            <v>0</v>
          </cell>
          <cell r="G117">
            <v>198</v>
          </cell>
          <cell r="H117">
            <v>16</v>
          </cell>
          <cell r="I117">
            <v>361</v>
          </cell>
          <cell r="J117">
            <v>16</v>
          </cell>
          <cell r="K117">
            <v>180</v>
          </cell>
          <cell r="L117">
            <v>16</v>
          </cell>
        </row>
        <row r="118">
          <cell r="D118" t="str">
            <v>神田西浦</v>
          </cell>
          <cell r="E118">
            <v>570</v>
          </cell>
          <cell r="F118">
            <v>2</v>
          </cell>
          <cell r="G118">
            <v>628</v>
          </cell>
          <cell r="H118">
            <v>4</v>
          </cell>
          <cell r="I118">
            <v>1198</v>
          </cell>
          <cell r="J118">
            <v>6</v>
          </cell>
          <cell r="K118">
            <v>428</v>
          </cell>
          <cell r="L118">
            <v>4</v>
          </cell>
        </row>
        <row r="119">
          <cell r="D119" t="str">
            <v>神田上神田</v>
          </cell>
          <cell r="E119">
            <v>606</v>
          </cell>
          <cell r="F119">
            <v>0</v>
          </cell>
          <cell r="G119">
            <v>669</v>
          </cell>
          <cell r="H119">
            <v>5</v>
          </cell>
          <cell r="I119">
            <v>1275</v>
          </cell>
          <cell r="J119">
            <v>5</v>
          </cell>
          <cell r="K119">
            <v>529</v>
          </cell>
          <cell r="L119">
            <v>5</v>
          </cell>
        </row>
        <row r="120">
          <cell r="D120" t="str">
            <v>二タ子１丁目</v>
          </cell>
          <cell r="E120">
            <v>507</v>
          </cell>
          <cell r="F120">
            <v>2</v>
          </cell>
          <cell r="G120">
            <v>576</v>
          </cell>
          <cell r="H120">
            <v>8</v>
          </cell>
          <cell r="I120">
            <v>1083</v>
          </cell>
          <cell r="J120">
            <v>10</v>
          </cell>
          <cell r="K120">
            <v>552</v>
          </cell>
          <cell r="L120">
            <v>10</v>
          </cell>
        </row>
        <row r="121">
          <cell r="D121" t="str">
            <v>二タ子２丁目</v>
          </cell>
          <cell r="E121">
            <v>285</v>
          </cell>
          <cell r="F121">
            <v>4</v>
          </cell>
          <cell r="G121">
            <v>290</v>
          </cell>
          <cell r="H121">
            <v>19</v>
          </cell>
          <cell r="I121">
            <v>575</v>
          </cell>
          <cell r="J121">
            <v>23</v>
          </cell>
          <cell r="K121">
            <v>291</v>
          </cell>
          <cell r="L121">
            <v>22</v>
          </cell>
        </row>
        <row r="122">
          <cell r="D122" t="str">
            <v>二タ子３丁目（東）</v>
          </cell>
          <cell r="E122">
            <v>355</v>
          </cell>
          <cell r="F122">
            <v>0</v>
          </cell>
          <cell r="G122">
            <v>459</v>
          </cell>
          <cell r="H122">
            <v>0</v>
          </cell>
          <cell r="I122">
            <v>814</v>
          </cell>
          <cell r="J122">
            <v>0</v>
          </cell>
          <cell r="K122">
            <v>378</v>
          </cell>
          <cell r="L122">
            <v>0</v>
          </cell>
        </row>
        <row r="123">
          <cell r="D123" t="str">
            <v>二タ子３丁目（西）</v>
          </cell>
          <cell r="E123">
            <v>60</v>
          </cell>
          <cell r="F123">
            <v>0</v>
          </cell>
          <cell r="G123">
            <v>62</v>
          </cell>
          <cell r="H123">
            <v>1</v>
          </cell>
          <cell r="I123">
            <v>122</v>
          </cell>
          <cell r="J123">
            <v>1</v>
          </cell>
          <cell r="K123">
            <v>49</v>
          </cell>
          <cell r="L123">
            <v>1</v>
          </cell>
        </row>
        <row r="124">
          <cell r="D124" t="str">
            <v>二タ子３丁目（南）</v>
          </cell>
          <cell r="E124">
            <v>46</v>
          </cell>
          <cell r="F124">
            <v>0</v>
          </cell>
          <cell r="G124">
            <v>71</v>
          </cell>
          <cell r="H124">
            <v>0</v>
          </cell>
          <cell r="I124">
            <v>117</v>
          </cell>
          <cell r="J124">
            <v>0</v>
          </cell>
          <cell r="K124">
            <v>75</v>
          </cell>
          <cell r="L124">
            <v>0</v>
          </cell>
        </row>
        <row r="125">
          <cell r="D125" t="str">
            <v>西唐津１丁目</v>
          </cell>
          <cell r="E125">
            <v>185</v>
          </cell>
          <cell r="F125">
            <v>0</v>
          </cell>
          <cell r="G125">
            <v>224</v>
          </cell>
          <cell r="H125">
            <v>1</v>
          </cell>
          <cell r="I125">
            <v>409</v>
          </cell>
          <cell r="J125">
            <v>1</v>
          </cell>
          <cell r="K125">
            <v>198</v>
          </cell>
          <cell r="L125">
            <v>1</v>
          </cell>
        </row>
        <row r="126">
          <cell r="D126" t="str">
            <v>西唐津２丁目</v>
          </cell>
          <cell r="E126">
            <v>311</v>
          </cell>
          <cell r="F126">
            <v>0</v>
          </cell>
          <cell r="G126">
            <v>348</v>
          </cell>
          <cell r="H126">
            <v>9</v>
          </cell>
          <cell r="I126">
            <v>659</v>
          </cell>
          <cell r="J126">
            <v>9</v>
          </cell>
          <cell r="K126">
            <v>276</v>
          </cell>
          <cell r="L126">
            <v>9</v>
          </cell>
        </row>
        <row r="127">
          <cell r="D127" t="str">
            <v>西唐津３丁目</v>
          </cell>
          <cell r="E127">
            <v>96</v>
          </cell>
          <cell r="F127">
            <v>0</v>
          </cell>
          <cell r="G127">
            <v>96</v>
          </cell>
          <cell r="H127">
            <v>0</v>
          </cell>
          <cell r="I127">
            <v>192</v>
          </cell>
          <cell r="J127">
            <v>0</v>
          </cell>
          <cell r="K127">
            <v>96</v>
          </cell>
          <cell r="L127">
            <v>0</v>
          </cell>
        </row>
        <row r="128">
          <cell r="D128" t="str">
            <v>中山町</v>
          </cell>
          <cell r="E128">
            <v>191</v>
          </cell>
          <cell r="F128">
            <v>0</v>
          </cell>
          <cell r="G128">
            <v>196</v>
          </cell>
          <cell r="H128">
            <v>2</v>
          </cell>
          <cell r="I128">
            <v>387</v>
          </cell>
          <cell r="J128">
            <v>2</v>
          </cell>
          <cell r="K128">
            <v>157</v>
          </cell>
          <cell r="L128">
            <v>1</v>
          </cell>
        </row>
        <row r="129">
          <cell r="D129" t="str">
            <v>妙見東町</v>
          </cell>
          <cell r="E129">
            <v>92</v>
          </cell>
          <cell r="F129">
            <v>0</v>
          </cell>
          <cell r="G129">
            <v>112</v>
          </cell>
          <cell r="H129">
            <v>0</v>
          </cell>
          <cell r="I129">
            <v>204</v>
          </cell>
          <cell r="J129">
            <v>0</v>
          </cell>
          <cell r="K129">
            <v>98</v>
          </cell>
          <cell r="L129">
            <v>0</v>
          </cell>
        </row>
        <row r="130">
          <cell r="D130" t="str">
            <v>妙見中町</v>
          </cell>
          <cell r="E130">
            <v>46</v>
          </cell>
          <cell r="F130">
            <v>1</v>
          </cell>
          <cell r="G130">
            <v>62</v>
          </cell>
          <cell r="H130">
            <v>8</v>
          </cell>
          <cell r="I130">
            <v>108</v>
          </cell>
          <cell r="J130">
            <v>9</v>
          </cell>
          <cell r="K130">
            <v>57</v>
          </cell>
          <cell r="L130">
            <v>7</v>
          </cell>
        </row>
        <row r="131">
          <cell r="D131" t="str">
            <v>妙見西町</v>
          </cell>
          <cell r="E131">
            <v>43</v>
          </cell>
          <cell r="F131">
            <v>0</v>
          </cell>
          <cell r="G131">
            <v>57</v>
          </cell>
          <cell r="H131">
            <v>1</v>
          </cell>
          <cell r="I131">
            <v>100</v>
          </cell>
          <cell r="J131">
            <v>1</v>
          </cell>
          <cell r="K131">
            <v>51</v>
          </cell>
          <cell r="L131">
            <v>1</v>
          </cell>
        </row>
        <row r="132">
          <cell r="D132" t="str">
            <v>海岸通</v>
          </cell>
          <cell r="E132">
            <v>156</v>
          </cell>
          <cell r="F132">
            <v>0</v>
          </cell>
          <cell r="G132">
            <v>189</v>
          </cell>
          <cell r="H132">
            <v>11</v>
          </cell>
          <cell r="I132">
            <v>345</v>
          </cell>
          <cell r="J132">
            <v>11</v>
          </cell>
          <cell r="K132">
            <v>178</v>
          </cell>
          <cell r="L132">
            <v>11</v>
          </cell>
        </row>
        <row r="133">
          <cell r="D133" t="str">
            <v>藤崎通</v>
          </cell>
          <cell r="E133">
            <v>58</v>
          </cell>
          <cell r="F133">
            <v>0</v>
          </cell>
          <cell r="G133">
            <v>68</v>
          </cell>
          <cell r="H133">
            <v>0</v>
          </cell>
          <cell r="I133">
            <v>126</v>
          </cell>
          <cell r="J133">
            <v>0</v>
          </cell>
          <cell r="K133">
            <v>59</v>
          </cell>
          <cell r="L133">
            <v>0</v>
          </cell>
        </row>
        <row r="134">
          <cell r="D134" t="str">
            <v>大島町</v>
          </cell>
          <cell r="E134">
            <v>412</v>
          </cell>
          <cell r="F134">
            <v>0</v>
          </cell>
          <cell r="G134">
            <v>313</v>
          </cell>
          <cell r="H134">
            <v>0</v>
          </cell>
          <cell r="I134">
            <v>725</v>
          </cell>
          <cell r="J134">
            <v>0</v>
          </cell>
          <cell r="K134">
            <v>419</v>
          </cell>
          <cell r="L134">
            <v>0</v>
          </cell>
        </row>
        <row r="135">
          <cell r="D135" t="str">
            <v>竹木場</v>
          </cell>
          <cell r="E135">
            <v>139</v>
          </cell>
          <cell r="F135">
            <v>0</v>
          </cell>
          <cell r="G135">
            <v>166</v>
          </cell>
          <cell r="H135">
            <v>0</v>
          </cell>
          <cell r="I135">
            <v>305</v>
          </cell>
          <cell r="J135">
            <v>0</v>
          </cell>
          <cell r="K135">
            <v>120</v>
          </cell>
          <cell r="L135">
            <v>0</v>
          </cell>
        </row>
        <row r="136">
          <cell r="D136" t="str">
            <v>唐川</v>
          </cell>
          <cell r="E136">
            <v>102</v>
          </cell>
          <cell r="F136">
            <v>0</v>
          </cell>
          <cell r="G136">
            <v>98</v>
          </cell>
          <cell r="H136">
            <v>0</v>
          </cell>
          <cell r="I136">
            <v>200</v>
          </cell>
          <cell r="J136">
            <v>0</v>
          </cell>
          <cell r="K136">
            <v>71</v>
          </cell>
          <cell r="L136">
            <v>0</v>
          </cell>
        </row>
        <row r="137">
          <cell r="D137" t="str">
            <v>菅牟田</v>
          </cell>
          <cell r="E137">
            <v>67</v>
          </cell>
          <cell r="F137">
            <v>0</v>
          </cell>
          <cell r="G137">
            <v>60</v>
          </cell>
          <cell r="H137">
            <v>0</v>
          </cell>
          <cell r="I137">
            <v>127</v>
          </cell>
          <cell r="J137">
            <v>0</v>
          </cell>
          <cell r="K137">
            <v>43</v>
          </cell>
          <cell r="L137">
            <v>0</v>
          </cell>
        </row>
        <row r="138">
          <cell r="D138" t="str">
            <v>重河内</v>
          </cell>
          <cell r="E138">
            <v>34</v>
          </cell>
          <cell r="F138">
            <v>0</v>
          </cell>
          <cell r="G138">
            <v>37</v>
          </cell>
          <cell r="H138">
            <v>0</v>
          </cell>
          <cell r="I138">
            <v>71</v>
          </cell>
          <cell r="J138">
            <v>0</v>
          </cell>
          <cell r="K138">
            <v>27</v>
          </cell>
          <cell r="L138">
            <v>0</v>
          </cell>
        </row>
        <row r="139">
          <cell r="D139" t="str">
            <v>熊ノ峰</v>
          </cell>
          <cell r="E139">
            <v>15</v>
          </cell>
          <cell r="F139">
            <v>0</v>
          </cell>
          <cell r="G139">
            <v>13</v>
          </cell>
          <cell r="H139">
            <v>0</v>
          </cell>
          <cell r="I139">
            <v>28</v>
          </cell>
          <cell r="J139">
            <v>0</v>
          </cell>
          <cell r="K139">
            <v>12</v>
          </cell>
          <cell r="L139">
            <v>0</v>
          </cell>
        </row>
        <row r="140">
          <cell r="D140" t="str">
            <v>東山</v>
          </cell>
          <cell r="E140">
            <v>48</v>
          </cell>
          <cell r="F140">
            <v>0</v>
          </cell>
          <cell r="G140">
            <v>57</v>
          </cell>
          <cell r="H140">
            <v>0</v>
          </cell>
          <cell r="I140">
            <v>105</v>
          </cell>
          <cell r="J140">
            <v>0</v>
          </cell>
          <cell r="K140">
            <v>50</v>
          </cell>
          <cell r="L140">
            <v>0</v>
          </cell>
        </row>
        <row r="141">
          <cell r="D141" t="str">
            <v>八幡町</v>
          </cell>
          <cell r="E141">
            <v>576</v>
          </cell>
          <cell r="F141">
            <v>3</v>
          </cell>
          <cell r="G141">
            <v>675</v>
          </cell>
          <cell r="H141">
            <v>35</v>
          </cell>
          <cell r="I141">
            <v>1251</v>
          </cell>
          <cell r="J141">
            <v>38</v>
          </cell>
          <cell r="K141">
            <v>579</v>
          </cell>
          <cell r="L141">
            <v>38</v>
          </cell>
        </row>
        <row r="142">
          <cell r="D142" t="str">
            <v>桜町</v>
          </cell>
          <cell r="E142">
            <v>104</v>
          </cell>
          <cell r="F142">
            <v>0</v>
          </cell>
          <cell r="G142">
            <v>106</v>
          </cell>
          <cell r="H142">
            <v>0</v>
          </cell>
          <cell r="I142">
            <v>210</v>
          </cell>
          <cell r="J142">
            <v>0</v>
          </cell>
          <cell r="K142">
            <v>97</v>
          </cell>
          <cell r="L142">
            <v>0</v>
          </cell>
        </row>
        <row r="143">
          <cell r="D143" t="str">
            <v>橋本町</v>
          </cell>
          <cell r="E143">
            <v>142</v>
          </cell>
          <cell r="F143">
            <v>1</v>
          </cell>
          <cell r="G143">
            <v>175</v>
          </cell>
          <cell r="H143">
            <v>0</v>
          </cell>
          <cell r="I143">
            <v>317</v>
          </cell>
          <cell r="J143">
            <v>1</v>
          </cell>
          <cell r="K143">
            <v>168</v>
          </cell>
          <cell r="L143">
            <v>1</v>
          </cell>
        </row>
        <row r="144">
          <cell r="D144" t="str">
            <v>佐志南</v>
          </cell>
          <cell r="E144">
            <v>483</v>
          </cell>
          <cell r="F144">
            <v>0</v>
          </cell>
          <cell r="G144">
            <v>501</v>
          </cell>
          <cell r="H144">
            <v>1</v>
          </cell>
          <cell r="I144">
            <v>984</v>
          </cell>
          <cell r="J144">
            <v>1</v>
          </cell>
          <cell r="K144">
            <v>437</v>
          </cell>
          <cell r="L144">
            <v>1</v>
          </cell>
        </row>
        <row r="145">
          <cell r="D145" t="str">
            <v>佐志中里</v>
          </cell>
          <cell r="E145">
            <v>40</v>
          </cell>
          <cell r="F145">
            <v>0</v>
          </cell>
          <cell r="G145">
            <v>52</v>
          </cell>
          <cell r="H145">
            <v>0</v>
          </cell>
          <cell r="I145">
            <v>92</v>
          </cell>
          <cell r="J145">
            <v>0</v>
          </cell>
          <cell r="K145">
            <v>38</v>
          </cell>
          <cell r="L145">
            <v>0</v>
          </cell>
        </row>
        <row r="146">
          <cell r="D146" t="str">
            <v>佐志中通</v>
          </cell>
          <cell r="E146">
            <v>189</v>
          </cell>
          <cell r="F146">
            <v>0</v>
          </cell>
          <cell r="G146">
            <v>228</v>
          </cell>
          <cell r="H146">
            <v>0</v>
          </cell>
          <cell r="I146">
            <v>417</v>
          </cell>
          <cell r="J146">
            <v>0</v>
          </cell>
          <cell r="K146">
            <v>184</v>
          </cell>
          <cell r="L146">
            <v>0</v>
          </cell>
        </row>
        <row r="147">
          <cell r="D147" t="str">
            <v>佐志浜町</v>
          </cell>
          <cell r="E147">
            <v>115</v>
          </cell>
          <cell r="F147">
            <v>0</v>
          </cell>
          <cell r="G147">
            <v>142</v>
          </cell>
          <cell r="H147">
            <v>0</v>
          </cell>
          <cell r="I147">
            <v>257</v>
          </cell>
          <cell r="J147">
            <v>0</v>
          </cell>
          <cell r="K147">
            <v>114</v>
          </cell>
          <cell r="L147">
            <v>0</v>
          </cell>
        </row>
        <row r="148">
          <cell r="D148" t="str">
            <v>唐房１丁目</v>
          </cell>
          <cell r="E148">
            <v>74</v>
          </cell>
          <cell r="F148">
            <v>0</v>
          </cell>
          <cell r="G148">
            <v>77</v>
          </cell>
          <cell r="H148">
            <v>0</v>
          </cell>
          <cell r="I148">
            <v>151</v>
          </cell>
          <cell r="J148">
            <v>0</v>
          </cell>
          <cell r="K148">
            <v>76</v>
          </cell>
          <cell r="L148">
            <v>0</v>
          </cell>
        </row>
        <row r="149">
          <cell r="D149" t="str">
            <v>唐房２丁目</v>
          </cell>
          <cell r="E149">
            <v>34</v>
          </cell>
          <cell r="F149">
            <v>0</v>
          </cell>
          <cell r="G149">
            <v>50</v>
          </cell>
          <cell r="H149">
            <v>0</v>
          </cell>
          <cell r="I149">
            <v>84</v>
          </cell>
          <cell r="J149">
            <v>0</v>
          </cell>
          <cell r="K149">
            <v>40</v>
          </cell>
          <cell r="L149">
            <v>0</v>
          </cell>
        </row>
        <row r="150">
          <cell r="D150" t="str">
            <v>唐房３丁目</v>
          </cell>
          <cell r="E150">
            <v>44</v>
          </cell>
          <cell r="F150">
            <v>0</v>
          </cell>
          <cell r="G150">
            <v>68</v>
          </cell>
          <cell r="H150">
            <v>1</v>
          </cell>
          <cell r="I150">
            <v>112</v>
          </cell>
          <cell r="J150">
            <v>1</v>
          </cell>
          <cell r="K150">
            <v>47</v>
          </cell>
          <cell r="L150">
            <v>1</v>
          </cell>
        </row>
        <row r="151">
          <cell r="D151" t="str">
            <v>唐房４丁目</v>
          </cell>
          <cell r="E151">
            <v>52</v>
          </cell>
          <cell r="F151">
            <v>0</v>
          </cell>
          <cell r="G151">
            <v>62</v>
          </cell>
          <cell r="H151">
            <v>0</v>
          </cell>
          <cell r="I151">
            <v>114</v>
          </cell>
          <cell r="J151">
            <v>0</v>
          </cell>
          <cell r="K151">
            <v>53</v>
          </cell>
          <cell r="L151">
            <v>0</v>
          </cell>
        </row>
        <row r="152">
          <cell r="D152" t="str">
            <v>唐房５丁目</v>
          </cell>
          <cell r="E152">
            <v>44</v>
          </cell>
          <cell r="F152">
            <v>0</v>
          </cell>
          <cell r="G152">
            <v>50</v>
          </cell>
          <cell r="H152">
            <v>0</v>
          </cell>
          <cell r="I152">
            <v>94</v>
          </cell>
          <cell r="J152">
            <v>0</v>
          </cell>
          <cell r="K152">
            <v>47</v>
          </cell>
          <cell r="L152">
            <v>0</v>
          </cell>
        </row>
        <row r="153">
          <cell r="D153" t="str">
            <v>唐房６丁目</v>
          </cell>
          <cell r="E153">
            <v>300</v>
          </cell>
          <cell r="F153">
            <v>2</v>
          </cell>
          <cell r="G153">
            <v>317</v>
          </cell>
          <cell r="H153">
            <v>1</v>
          </cell>
          <cell r="I153">
            <v>617</v>
          </cell>
          <cell r="J153">
            <v>3</v>
          </cell>
          <cell r="K153">
            <v>251</v>
          </cell>
          <cell r="L153">
            <v>3</v>
          </cell>
        </row>
        <row r="154">
          <cell r="D154" t="str">
            <v>唐房７丁目</v>
          </cell>
          <cell r="E154">
            <v>33</v>
          </cell>
          <cell r="F154">
            <v>0</v>
          </cell>
          <cell r="G154">
            <v>36</v>
          </cell>
          <cell r="H154">
            <v>0</v>
          </cell>
          <cell r="I154">
            <v>69</v>
          </cell>
          <cell r="J154">
            <v>0</v>
          </cell>
          <cell r="K154">
            <v>31</v>
          </cell>
          <cell r="L154">
            <v>0</v>
          </cell>
        </row>
        <row r="155">
          <cell r="D155" t="str">
            <v>浦</v>
          </cell>
          <cell r="E155">
            <v>409</v>
          </cell>
          <cell r="F155">
            <v>0</v>
          </cell>
          <cell r="G155">
            <v>458</v>
          </cell>
          <cell r="H155">
            <v>0</v>
          </cell>
          <cell r="I155">
            <v>867</v>
          </cell>
          <cell r="J155">
            <v>0</v>
          </cell>
          <cell r="K155">
            <v>365</v>
          </cell>
          <cell r="L155">
            <v>0</v>
          </cell>
        </row>
        <row r="156">
          <cell r="D156" t="str">
            <v>鳩川</v>
          </cell>
          <cell r="E156">
            <v>53</v>
          </cell>
          <cell r="F156">
            <v>0</v>
          </cell>
          <cell r="G156">
            <v>49</v>
          </cell>
          <cell r="H156">
            <v>0</v>
          </cell>
          <cell r="I156">
            <v>102</v>
          </cell>
          <cell r="J156">
            <v>0</v>
          </cell>
          <cell r="K156">
            <v>40</v>
          </cell>
          <cell r="L156">
            <v>0</v>
          </cell>
        </row>
        <row r="157">
          <cell r="D157" t="str">
            <v>枝去木</v>
          </cell>
          <cell r="E157">
            <v>237</v>
          </cell>
          <cell r="F157">
            <v>0</v>
          </cell>
          <cell r="G157">
            <v>226</v>
          </cell>
          <cell r="H157">
            <v>0</v>
          </cell>
          <cell r="I157">
            <v>463</v>
          </cell>
          <cell r="J157">
            <v>0</v>
          </cell>
          <cell r="K157">
            <v>175</v>
          </cell>
          <cell r="L157">
            <v>0</v>
          </cell>
        </row>
        <row r="158">
          <cell r="D158" t="str">
            <v>大良</v>
          </cell>
          <cell r="E158">
            <v>135</v>
          </cell>
          <cell r="F158">
            <v>0</v>
          </cell>
          <cell r="G158">
            <v>138</v>
          </cell>
          <cell r="H158">
            <v>0</v>
          </cell>
          <cell r="I158">
            <v>273</v>
          </cell>
          <cell r="J158">
            <v>0</v>
          </cell>
          <cell r="K158">
            <v>76</v>
          </cell>
          <cell r="L158">
            <v>0</v>
          </cell>
        </row>
        <row r="159">
          <cell r="D159" t="str">
            <v>後川内</v>
          </cell>
          <cell r="E159">
            <v>165</v>
          </cell>
          <cell r="F159">
            <v>0</v>
          </cell>
          <cell r="G159">
            <v>162</v>
          </cell>
          <cell r="H159">
            <v>0</v>
          </cell>
          <cell r="I159">
            <v>327</v>
          </cell>
          <cell r="J159">
            <v>0</v>
          </cell>
          <cell r="K159">
            <v>165</v>
          </cell>
          <cell r="L159">
            <v>0</v>
          </cell>
        </row>
        <row r="160">
          <cell r="D160" t="str">
            <v>梨川内</v>
          </cell>
          <cell r="E160">
            <v>76</v>
          </cell>
          <cell r="F160">
            <v>0</v>
          </cell>
          <cell r="G160">
            <v>73</v>
          </cell>
          <cell r="H160">
            <v>0</v>
          </cell>
          <cell r="I160">
            <v>149</v>
          </cell>
          <cell r="J160">
            <v>0</v>
          </cell>
          <cell r="K160">
            <v>49</v>
          </cell>
          <cell r="L160">
            <v>0</v>
          </cell>
        </row>
        <row r="161">
          <cell r="D161" t="str">
            <v>相賀</v>
          </cell>
          <cell r="E161">
            <v>311</v>
          </cell>
          <cell r="F161">
            <v>0</v>
          </cell>
          <cell r="G161">
            <v>379</v>
          </cell>
          <cell r="H161">
            <v>1</v>
          </cell>
          <cell r="I161">
            <v>690</v>
          </cell>
          <cell r="J161">
            <v>1</v>
          </cell>
          <cell r="K161">
            <v>313</v>
          </cell>
          <cell r="L161">
            <v>1</v>
          </cell>
        </row>
        <row r="162">
          <cell r="D162" t="str">
            <v>湊町浜</v>
          </cell>
          <cell r="E162">
            <v>372</v>
          </cell>
          <cell r="F162">
            <v>0</v>
          </cell>
          <cell r="G162">
            <v>420</v>
          </cell>
          <cell r="H162">
            <v>0</v>
          </cell>
          <cell r="I162">
            <v>792</v>
          </cell>
          <cell r="J162">
            <v>0</v>
          </cell>
          <cell r="K162">
            <v>367</v>
          </cell>
          <cell r="L162">
            <v>0</v>
          </cell>
        </row>
        <row r="163">
          <cell r="D163" t="str">
            <v>湊町岡</v>
          </cell>
          <cell r="E163">
            <v>437</v>
          </cell>
          <cell r="F163">
            <v>0</v>
          </cell>
          <cell r="G163">
            <v>482</v>
          </cell>
          <cell r="H163">
            <v>1</v>
          </cell>
          <cell r="I163">
            <v>919</v>
          </cell>
          <cell r="J163">
            <v>1</v>
          </cell>
          <cell r="K163">
            <v>390</v>
          </cell>
          <cell r="L163">
            <v>1</v>
          </cell>
        </row>
        <row r="164">
          <cell r="D164" t="str">
            <v>屋形石</v>
          </cell>
          <cell r="E164">
            <v>142</v>
          </cell>
          <cell r="F164">
            <v>0</v>
          </cell>
          <cell r="G164">
            <v>145</v>
          </cell>
          <cell r="H164">
            <v>0</v>
          </cell>
          <cell r="I164">
            <v>287</v>
          </cell>
          <cell r="J164">
            <v>0</v>
          </cell>
          <cell r="K164">
            <v>82</v>
          </cell>
          <cell r="L164">
            <v>0</v>
          </cell>
        </row>
        <row r="165">
          <cell r="D165" t="str">
            <v>横野</v>
          </cell>
          <cell r="E165">
            <v>48</v>
          </cell>
          <cell r="F165">
            <v>0</v>
          </cell>
          <cell r="G165">
            <v>53</v>
          </cell>
          <cell r="H165">
            <v>0</v>
          </cell>
          <cell r="I165">
            <v>101</v>
          </cell>
          <cell r="J165">
            <v>0</v>
          </cell>
          <cell r="K165">
            <v>26</v>
          </cell>
          <cell r="L165">
            <v>0</v>
          </cell>
        </row>
        <row r="166">
          <cell r="D166" t="str">
            <v>中里</v>
          </cell>
          <cell r="E166">
            <v>20</v>
          </cell>
          <cell r="F166">
            <v>0</v>
          </cell>
          <cell r="G166">
            <v>21</v>
          </cell>
          <cell r="H166">
            <v>0</v>
          </cell>
          <cell r="I166">
            <v>41</v>
          </cell>
          <cell r="J166">
            <v>0</v>
          </cell>
          <cell r="K166">
            <v>10</v>
          </cell>
          <cell r="L166">
            <v>0</v>
          </cell>
        </row>
        <row r="167">
          <cell r="D167" t="str">
            <v>神集島</v>
          </cell>
          <cell r="E167">
            <v>154</v>
          </cell>
          <cell r="F167">
            <v>0</v>
          </cell>
          <cell r="G167">
            <v>165</v>
          </cell>
          <cell r="H167">
            <v>0</v>
          </cell>
          <cell r="I167">
            <v>319</v>
          </cell>
          <cell r="J167">
            <v>0</v>
          </cell>
          <cell r="K167">
            <v>164</v>
          </cell>
          <cell r="L167">
            <v>0</v>
          </cell>
        </row>
        <row r="168">
          <cell r="D168" t="str">
            <v>浜</v>
          </cell>
          <cell r="E168">
            <v>319</v>
          </cell>
          <cell r="F168">
            <v>0</v>
          </cell>
          <cell r="G168">
            <v>353</v>
          </cell>
          <cell r="H168">
            <v>1</v>
          </cell>
          <cell r="I168">
            <v>672</v>
          </cell>
          <cell r="J168">
            <v>1</v>
          </cell>
          <cell r="K168">
            <v>283</v>
          </cell>
          <cell r="L168">
            <v>1</v>
          </cell>
        </row>
        <row r="169">
          <cell r="D169" t="str">
            <v>東</v>
          </cell>
          <cell r="E169">
            <v>180</v>
          </cell>
          <cell r="F169">
            <v>0</v>
          </cell>
          <cell r="G169">
            <v>217</v>
          </cell>
          <cell r="H169">
            <v>2</v>
          </cell>
          <cell r="I169">
            <v>397</v>
          </cell>
          <cell r="J169">
            <v>2</v>
          </cell>
          <cell r="K169">
            <v>177</v>
          </cell>
          <cell r="L169">
            <v>2</v>
          </cell>
        </row>
        <row r="170">
          <cell r="D170" t="str">
            <v>西</v>
          </cell>
          <cell r="E170">
            <v>748</v>
          </cell>
          <cell r="F170">
            <v>3</v>
          </cell>
          <cell r="G170">
            <v>865</v>
          </cell>
          <cell r="H170">
            <v>0</v>
          </cell>
          <cell r="I170">
            <v>1613</v>
          </cell>
          <cell r="J170">
            <v>3</v>
          </cell>
          <cell r="K170">
            <v>673</v>
          </cell>
          <cell r="L170">
            <v>3</v>
          </cell>
        </row>
        <row r="171">
          <cell r="D171" t="str">
            <v>砂子</v>
          </cell>
          <cell r="E171">
            <v>438</v>
          </cell>
          <cell r="F171">
            <v>2</v>
          </cell>
          <cell r="G171">
            <v>535</v>
          </cell>
          <cell r="H171">
            <v>14</v>
          </cell>
          <cell r="I171">
            <v>973</v>
          </cell>
          <cell r="J171">
            <v>16</v>
          </cell>
          <cell r="K171">
            <v>395</v>
          </cell>
          <cell r="L171">
            <v>16</v>
          </cell>
        </row>
        <row r="172">
          <cell r="D172" t="str">
            <v>横田下</v>
          </cell>
          <cell r="E172">
            <v>1178</v>
          </cell>
          <cell r="F172">
            <v>8</v>
          </cell>
          <cell r="G172">
            <v>1302</v>
          </cell>
          <cell r="H172">
            <v>55</v>
          </cell>
          <cell r="I172">
            <v>2480</v>
          </cell>
          <cell r="J172">
            <v>63</v>
          </cell>
          <cell r="K172">
            <v>889</v>
          </cell>
          <cell r="L172">
            <v>58</v>
          </cell>
        </row>
        <row r="173">
          <cell r="D173" t="str">
            <v>横田上</v>
          </cell>
          <cell r="E173">
            <v>734</v>
          </cell>
          <cell r="F173">
            <v>2</v>
          </cell>
          <cell r="G173">
            <v>786</v>
          </cell>
          <cell r="H173">
            <v>6</v>
          </cell>
          <cell r="I173">
            <v>1520</v>
          </cell>
          <cell r="J173">
            <v>8</v>
          </cell>
          <cell r="K173">
            <v>503</v>
          </cell>
          <cell r="L173">
            <v>8</v>
          </cell>
        </row>
        <row r="174">
          <cell r="D174" t="str">
            <v>野田</v>
          </cell>
          <cell r="E174">
            <v>135</v>
          </cell>
          <cell r="F174">
            <v>0</v>
          </cell>
          <cell r="G174">
            <v>149</v>
          </cell>
          <cell r="H174">
            <v>5</v>
          </cell>
          <cell r="I174">
            <v>284</v>
          </cell>
          <cell r="J174">
            <v>5</v>
          </cell>
          <cell r="K174">
            <v>103</v>
          </cell>
          <cell r="L174">
            <v>5</v>
          </cell>
        </row>
        <row r="175">
          <cell r="D175" t="str">
            <v>山田（浜玉）</v>
          </cell>
          <cell r="E175">
            <v>200</v>
          </cell>
          <cell r="F175">
            <v>0</v>
          </cell>
          <cell r="G175">
            <v>257</v>
          </cell>
          <cell r="H175">
            <v>1</v>
          </cell>
          <cell r="I175">
            <v>457</v>
          </cell>
          <cell r="J175">
            <v>1</v>
          </cell>
          <cell r="K175">
            <v>203</v>
          </cell>
          <cell r="L175">
            <v>1</v>
          </cell>
        </row>
        <row r="176">
          <cell r="D176" t="str">
            <v>山瀬</v>
          </cell>
          <cell r="E176">
            <v>5</v>
          </cell>
          <cell r="F176">
            <v>0</v>
          </cell>
          <cell r="G176">
            <v>3</v>
          </cell>
          <cell r="H176">
            <v>0</v>
          </cell>
          <cell r="I176">
            <v>8</v>
          </cell>
          <cell r="J176">
            <v>0</v>
          </cell>
          <cell r="K176">
            <v>6</v>
          </cell>
          <cell r="L176">
            <v>0</v>
          </cell>
        </row>
        <row r="177">
          <cell r="D177" t="str">
            <v>大江</v>
          </cell>
          <cell r="E177">
            <v>216</v>
          </cell>
          <cell r="F177">
            <v>1</v>
          </cell>
          <cell r="G177">
            <v>226</v>
          </cell>
          <cell r="H177">
            <v>3</v>
          </cell>
          <cell r="I177">
            <v>442</v>
          </cell>
          <cell r="J177">
            <v>4</v>
          </cell>
          <cell r="K177">
            <v>143</v>
          </cell>
          <cell r="L177">
            <v>4</v>
          </cell>
        </row>
        <row r="178">
          <cell r="D178" t="str">
            <v>渕上</v>
          </cell>
          <cell r="E178">
            <v>164</v>
          </cell>
          <cell r="F178">
            <v>0</v>
          </cell>
          <cell r="G178">
            <v>165</v>
          </cell>
          <cell r="H178">
            <v>0</v>
          </cell>
          <cell r="I178">
            <v>329</v>
          </cell>
          <cell r="J178">
            <v>0</v>
          </cell>
          <cell r="K178">
            <v>110</v>
          </cell>
          <cell r="L178">
            <v>0</v>
          </cell>
        </row>
        <row r="179">
          <cell r="D179" t="str">
            <v>谷口</v>
          </cell>
          <cell r="E179">
            <v>82</v>
          </cell>
          <cell r="F179">
            <v>0</v>
          </cell>
          <cell r="G179">
            <v>80</v>
          </cell>
          <cell r="H179">
            <v>0</v>
          </cell>
          <cell r="I179">
            <v>162</v>
          </cell>
          <cell r="J179">
            <v>0</v>
          </cell>
          <cell r="K179">
            <v>61</v>
          </cell>
          <cell r="L179">
            <v>0</v>
          </cell>
        </row>
        <row r="180">
          <cell r="D180" t="str">
            <v>岡口</v>
          </cell>
          <cell r="E180">
            <v>70</v>
          </cell>
          <cell r="F180">
            <v>0</v>
          </cell>
          <cell r="G180">
            <v>91</v>
          </cell>
          <cell r="H180">
            <v>0</v>
          </cell>
          <cell r="I180">
            <v>161</v>
          </cell>
          <cell r="J180">
            <v>0</v>
          </cell>
          <cell r="K180">
            <v>48</v>
          </cell>
          <cell r="L180">
            <v>0</v>
          </cell>
        </row>
        <row r="181">
          <cell r="D181" t="str">
            <v>五反田</v>
          </cell>
          <cell r="E181">
            <v>149</v>
          </cell>
          <cell r="F181">
            <v>0</v>
          </cell>
          <cell r="G181">
            <v>142</v>
          </cell>
          <cell r="H181">
            <v>0</v>
          </cell>
          <cell r="I181">
            <v>291</v>
          </cell>
          <cell r="J181">
            <v>0</v>
          </cell>
          <cell r="K181">
            <v>100</v>
          </cell>
          <cell r="L181">
            <v>0</v>
          </cell>
        </row>
        <row r="182">
          <cell r="D182" t="str">
            <v>南山下</v>
          </cell>
          <cell r="E182">
            <v>164</v>
          </cell>
          <cell r="F182">
            <v>0</v>
          </cell>
          <cell r="G182">
            <v>177</v>
          </cell>
          <cell r="H182">
            <v>0</v>
          </cell>
          <cell r="I182">
            <v>341</v>
          </cell>
          <cell r="J182">
            <v>0</v>
          </cell>
          <cell r="K182">
            <v>118</v>
          </cell>
          <cell r="L182">
            <v>0</v>
          </cell>
        </row>
        <row r="183">
          <cell r="D183" t="str">
            <v>南山上</v>
          </cell>
          <cell r="E183">
            <v>154</v>
          </cell>
          <cell r="F183">
            <v>0</v>
          </cell>
          <cell r="G183">
            <v>188</v>
          </cell>
          <cell r="H183">
            <v>0</v>
          </cell>
          <cell r="I183">
            <v>342</v>
          </cell>
          <cell r="J183">
            <v>0</v>
          </cell>
          <cell r="K183">
            <v>112</v>
          </cell>
          <cell r="L183">
            <v>0</v>
          </cell>
        </row>
        <row r="184">
          <cell r="D184" t="str">
            <v>柳瀬</v>
          </cell>
          <cell r="E184">
            <v>25</v>
          </cell>
          <cell r="F184">
            <v>0</v>
          </cell>
          <cell r="G184">
            <v>17</v>
          </cell>
          <cell r="H184">
            <v>0</v>
          </cell>
          <cell r="I184">
            <v>42</v>
          </cell>
          <cell r="J184">
            <v>0</v>
          </cell>
          <cell r="K184">
            <v>14</v>
          </cell>
          <cell r="L184">
            <v>0</v>
          </cell>
        </row>
        <row r="185">
          <cell r="D185" t="str">
            <v>座主</v>
          </cell>
          <cell r="E185">
            <v>100</v>
          </cell>
          <cell r="F185">
            <v>0</v>
          </cell>
          <cell r="G185">
            <v>114</v>
          </cell>
          <cell r="H185">
            <v>0</v>
          </cell>
          <cell r="I185">
            <v>214</v>
          </cell>
          <cell r="J185">
            <v>0</v>
          </cell>
          <cell r="K185">
            <v>63</v>
          </cell>
          <cell r="L185">
            <v>0</v>
          </cell>
        </row>
        <row r="186">
          <cell r="D186" t="str">
            <v>戸房</v>
          </cell>
          <cell r="E186">
            <v>62</v>
          </cell>
          <cell r="F186">
            <v>0</v>
          </cell>
          <cell r="G186">
            <v>60</v>
          </cell>
          <cell r="H186">
            <v>0</v>
          </cell>
          <cell r="I186">
            <v>122</v>
          </cell>
          <cell r="J186">
            <v>0</v>
          </cell>
          <cell r="K186">
            <v>45</v>
          </cell>
          <cell r="L186">
            <v>0</v>
          </cell>
        </row>
        <row r="187">
          <cell r="D187" t="str">
            <v>古瀬</v>
          </cell>
          <cell r="E187">
            <v>77</v>
          </cell>
          <cell r="F187">
            <v>0</v>
          </cell>
          <cell r="G187">
            <v>71</v>
          </cell>
          <cell r="H187">
            <v>0</v>
          </cell>
          <cell r="I187">
            <v>148</v>
          </cell>
          <cell r="J187">
            <v>0</v>
          </cell>
          <cell r="K187">
            <v>41</v>
          </cell>
          <cell r="L187">
            <v>0</v>
          </cell>
        </row>
        <row r="188">
          <cell r="D188" t="str">
            <v>中原（浜玉）</v>
          </cell>
          <cell r="E188">
            <v>47</v>
          </cell>
          <cell r="F188">
            <v>0</v>
          </cell>
          <cell r="G188">
            <v>51</v>
          </cell>
          <cell r="H188">
            <v>0</v>
          </cell>
          <cell r="I188">
            <v>98</v>
          </cell>
          <cell r="J188">
            <v>0</v>
          </cell>
          <cell r="K188">
            <v>37</v>
          </cell>
          <cell r="L188">
            <v>0</v>
          </cell>
        </row>
        <row r="189">
          <cell r="D189" t="str">
            <v>草場</v>
          </cell>
          <cell r="E189">
            <v>41</v>
          </cell>
          <cell r="F189">
            <v>0</v>
          </cell>
          <cell r="G189">
            <v>47</v>
          </cell>
          <cell r="H189">
            <v>0</v>
          </cell>
          <cell r="I189">
            <v>88</v>
          </cell>
          <cell r="J189">
            <v>0</v>
          </cell>
          <cell r="K189">
            <v>30</v>
          </cell>
          <cell r="L189">
            <v>0</v>
          </cell>
        </row>
        <row r="190">
          <cell r="D190" t="str">
            <v>今坂</v>
          </cell>
          <cell r="E190">
            <v>103</v>
          </cell>
          <cell r="F190">
            <v>0</v>
          </cell>
          <cell r="G190">
            <v>129</v>
          </cell>
          <cell r="H190">
            <v>0</v>
          </cell>
          <cell r="I190">
            <v>232</v>
          </cell>
          <cell r="J190">
            <v>0</v>
          </cell>
          <cell r="K190">
            <v>70</v>
          </cell>
          <cell r="L190">
            <v>0</v>
          </cell>
        </row>
        <row r="191">
          <cell r="D191" t="str">
            <v>鳥巣</v>
          </cell>
          <cell r="E191">
            <v>56</v>
          </cell>
          <cell r="F191">
            <v>0</v>
          </cell>
          <cell r="G191">
            <v>53</v>
          </cell>
          <cell r="H191">
            <v>0</v>
          </cell>
          <cell r="I191">
            <v>109</v>
          </cell>
          <cell r="J191">
            <v>0</v>
          </cell>
          <cell r="K191">
            <v>27</v>
          </cell>
          <cell r="L191">
            <v>0</v>
          </cell>
        </row>
        <row r="192">
          <cell r="D192" t="str">
            <v>大白木</v>
          </cell>
          <cell r="E192">
            <v>63</v>
          </cell>
          <cell r="F192">
            <v>0</v>
          </cell>
          <cell r="G192">
            <v>62</v>
          </cell>
          <cell r="H192">
            <v>0</v>
          </cell>
          <cell r="I192">
            <v>125</v>
          </cell>
          <cell r="J192">
            <v>0</v>
          </cell>
          <cell r="K192">
            <v>40</v>
          </cell>
          <cell r="L192">
            <v>0</v>
          </cell>
        </row>
        <row r="193">
          <cell r="D193" t="str">
            <v>狩川</v>
          </cell>
          <cell r="E193">
            <v>64</v>
          </cell>
          <cell r="F193">
            <v>0</v>
          </cell>
          <cell r="G193">
            <v>74</v>
          </cell>
          <cell r="H193">
            <v>0</v>
          </cell>
          <cell r="I193">
            <v>138</v>
          </cell>
          <cell r="J193">
            <v>0</v>
          </cell>
          <cell r="K193">
            <v>37</v>
          </cell>
          <cell r="L193">
            <v>0</v>
          </cell>
        </row>
        <row r="194">
          <cell r="D194" t="str">
            <v>樽門</v>
          </cell>
          <cell r="E194">
            <v>82</v>
          </cell>
          <cell r="F194">
            <v>0</v>
          </cell>
          <cell r="G194">
            <v>87</v>
          </cell>
          <cell r="H194">
            <v>0</v>
          </cell>
          <cell r="I194">
            <v>169</v>
          </cell>
          <cell r="J194">
            <v>0</v>
          </cell>
          <cell r="K194">
            <v>53</v>
          </cell>
          <cell r="L194">
            <v>0</v>
          </cell>
        </row>
        <row r="195">
          <cell r="D195" t="str">
            <v>藤川</v>
          </cell>
          <cell r="E195">
            <v>37</v>
          </cell>
          <cell r="F195">
            <v>0</v>
          </cell>
          <cell r="G195">
            <v>50</v>
          </cell>
          <cell r="H195">
            <v>0</v>
          </cell>
          <cell r="I195">
            <v>87</v>
          </cell>
          <cell r="J195">
            <v>0</v>
          </cell>
          <cell r="K195">
            <v>29</v>
          </cell>
          <cell r="L195">
            <v>0</v>
          </cell>
        </row>
        <row r="196">
          <cell r="D196" t="str">
            <v>野井原</v>
          </cell>
          <cell r="E196">
            <v>122</v>
          </cell>
          <cell r="F196">
            <v>1</v>
          </cell>
          <cell r="G196">
            <v>130</v>
          </cell>
          <cell r="H196">
            <v>0</v>
          </cell>
          <cell r="I196">
            <v>252</v>
          </cell>
          <cell r="J196">
            <v>1</v>
          </cell>
          <cell r="K196">
            <v>76</v>
          </cell>
          <cell r="L196">
            <v>1</v>
          </cell>
        </row>
        <row r="197">
          <cell r="D197" t="str">
            <v>林ノ上</v>
          </cell>
          <cell r="E197">
            <v>24</v>
          </cell>
          <cell r="F197">
            <v>0</v>
          </cell>
          <cell r="G197">
            <v>29</v>
          </cell>
          <cell r="H197">
            <v>0</v>
          </cell>
          <cell r="I197">
            <v>53</v>
          </cell>
          <cell r="J197">
            <v>0</v>
          </cell>
          <cell r="K197">
            <v>19</v>
          </cell>
          <cell r="L197">
            <v>0</v>
          </cell>
        </row>
        <row r="198">
          <cell r="D198" t="str">
            <v>馬川</v>
          </cell>
          <cell r="E198">
            <v>62</v>
          </cell>
          <cell r="F198">
            <v>1</v>
          </cell>
          <cell r="G198">
            <v>81</v>
          </cell>
          <cell r="H198">
            <v>0</v>
          </cell>
          <cell r="I198">
            <v>143</v>
          </cell>
          <cell r="J198">
            <v>1</v>
          </cell>
          <cell r="K198">
            <v>53</v>
          </cell>
          <cell r="L198">
            <v>1</v>
          </cell>
        </row>
        <row r="199">
          <cell r="D199" t="str">
            <v>荒川</v>
          </cell>
          <cell r="E199">
            <v>46</v>
          </cell>
          <cell r="F199">
            <v>0</v>
          </cell>
          <cell r="G199">
            <v>54</v>
          </cell>
          <cell r="H199">
            <v>0</v>
          </cell>
          <cell r="I199">
            <v>100</v>
          </cell>
          <cell r="J199">
            <v>0</v>
          </cell>
          <cell r="K199">
            <v>39</v>
          </cell>
          <cell r="L199">
            <v>0</v>
          </cell>
        </row>
        <row r="200">
          <cell r="D200" t="str">
            <v>桑原</v>
          </cell>
          <cell r="E200">
            <v>24</v>
          </cell>
          <cell r="F200">
            <v>0</v>
          </cell>
          <cell r="G200">
            <v>23</v>
          </cell>
          <cell r="H200">
            <v>0</v>
          </cell>
          <cell r="I200">
            <v>47</v>
          </cell>
          <cell r="J200">
            <v>0</v>
          </cell>
          <cell r="K200">
            <v>16</v>
          </cell>
          <cell r="L200">
            <v>0</v>
          </cell>
        </row>
        <row r="201">
          <cell r="D201" t="str">
            <v>中原（七山）</v>
          </cell>
          <cell r="E201">
            <v>22</v>
          </cell>
          <cell r="F201">
            <v>0</v>
          </cell>
          <cell r="G201">
            <v>18</v>
          </cell>
          <cell r="H201">
            <v>1</v>
          </cell>
          <cell r="I201">
            <v>40</v>
          </cell>
          <cell r="J201">
            <v>1</v>
          </cell>
          <cell r="K201">
            <v>18</v>
          </cell>
          <cell r="L201">
            <v>1</v>
          </cell>
        </row>
        <row r="202">
          <cell r="D202" t="str">
            <v>大屋敷</v>
          </cell>
          <cell r="E202">
            <v>17</v>
          </cell>
          <cell r="F202">
            <v>0</v>
          </cell>
          <cell r="G202">
            <v>20</v>
          </cell>
          <cell r="H202">
            <v>0</v>
          </cell>
          <cell r="I202">
            <v>37</v>
          </cell>
          <cell r="J202">
            <v>0</v>
          </cell>
          <cell r="K202">
            <v>18</v>
          </cell>
          <cell r="L202">
            <v>0</v>
          </cell>
        </row>
        <row r="203">
          <cell r="D203" t="str">
            <v>博多</v>
          </cell>
          <cell r="E203">
            <v>17</v>
          </cell>
          <cell r="F203">
            <v>0</v>
          </cell>
          <cell r="G203">
            <v>13</v>
          </cell>
          <cell r="H203">
            <v>0</v>
          </cell>
          <cell r="I203">
            <v>30</v>
          </cell>
          <cell r="J203">
            <v>0</v>
          </cell>
          <cell r="K203">
            <v>7</v>
          </cell>
          <cell r="L203">
            <v>0</v>
          </cell>
        </row>
        <row r="204">
          <cell r="D204" t="str">
            <v>古村</v>
          </cell>
          <cell r="E204">
            <v>23</v>
          </cell>
          <cell r="F204">
            <v>0</v>
          </cell>
          <cell r="G204">
            <v>28</v>
          </cell>
          <cell r="H204">
            <v>0</v>
          </cell>
          <cell r="I204">
            <v>51</v>
          </cell>
          <cell r="J204">
            <v>0</v>
          </cell>
          <cell r="K204">
            <v>17</v>
          </cell>
          <cell r="L204">
            <v>0</v>
          </cell>
        </row>
        <row r="205">
          <cell r="D205" t="str">
            <v>西木浦</v>
          </cell>
          <cell r="E205">
            <v>75</v>
          </cell>
          <cell r="F205">
            <v>0</v>
          </cell>
          <cell r="G205">
            <v>70</v>
          </cell>
          <cell r="H205">
            <v>0</v>
          </cell>
          <cell r="I205">
            <v>145</v>
          </cell>
          <cell r="J205">
            <v>0</v>
          </cell>
          <cell r="K205">
            <v>38</v>
          </cell>
          <cell r="L205">
            <v>0</v>
          </cell>
        </row>
        <row r="206">
          <cell r="D206" t="str">
            <v>仁部</v>
          </cell>
          <cell r="E206">
            <v>67</v>
          </cell>
          <cell r="F206">
            <v>0</v>
          </cell>
          <cell r="G206">
            <v>86</v>
          </cell>
          <cell r="H206">
            <v>0</v>
          </cell>
          <cell r="I206">
            <v>153</v>
          </cell>
          <cell r="J206">
            <v>0</v>
          </cell>
          <cell r="K206">
            <v>47</v>
          </cell>
          <cell r="L206">
            <v>0</v>
          </cell>
        </row>
        <row r="207">
          <cell r="D207" t="str">
            <v>柳瀬（七山）</v>
          </cell>
          <cell r="E207">
            <v>38</v>
          </cell>
          <cell r="F207">
            <v>0</v>
          </cell>
          <cell r="G207">
            <v>42</v>
          </cell>
          <cell r="H207">
            <v>0</v>
          </cell>
          <cell r="I207">
            <v>80</v>
          </cell>
          <cell r="J207">
            <v>0</v>
          </cell>
          <cell r="K207">
            <v>26</v>
          </cell>
          <cell r="L207">
            <v>0</v>
          </cell>
        </row>
        <row r="208">
          <cell r="D208" t="str">
            <v>滝川</v>
          </cell>
          <cell r="E208">
            <v>166</v>
          </cell>
          <cell r="F208">
            <v>0</v>
          </cell>
          <cell r="G208">
            <v>196</v>
          </cell>
          <cell r="H208">
            <v>0</v>
          </cell>
          <cell r="I208">
            <v>362</v>
          </cell>
          <cell r="J208">
            <v>0</v>
          </cell>
          <cell r="K208">
            <v>118</v>
          </cell>
          <cell r="L208">
            <v>0</v>
          </cell>
        </row>
        <row r="209">
          <cell r="D209" t="str">
            <v>天川</v>
          </cell>
          <cell r="E209">
            <v>62</v>
          </cell>
          <cell r="F209">
            <v>0</v>
          </cell>
          <cell r="G209">
            <v>63</v>
          </cell>
          <cell r="H209">
            <v>0</v>
          </cell>
          <cell r="I209">
            <v>125</v>
          </cell>
          <cell r="J209">
            <v>0</v>
          </cell>
          <cell r="K209">
            <v>50</v>
          </cell>
          <cell r="L209">
            <v>0</v>
          </cell>
        </row>
        <row r="210">
          <cell r="D210" t="str">
            <v>星領</v>
          </cell>
          <cell r="E210">
            <v>14</v>
          </cell>
          <cell r="F210">
            <v>0</v>
          </cell>
          <cell r="G210">
            <v>12</v>
          </cell>
          <cell r="H210">
            <v>0</v>
          </cell>
          <cell r="I210">
            <v>26</v>
          </cell>
          <cell r="J210">
            <v>0</v>
          </cell>
          <cell r="K210">
            <v>13</v>
          </cell>
          <cell r="L210">
            <v>0</v>
          </cell>
        </row>
        <row r="211">
          <cell r="D211" t="str">
            <v>広川</v>
          </cell>
          <cell r="E211">
            <v>20</v>
          </cell>
          <cell r="F211">
            <v>0</v>
          </cell>
          <cell r="G211">
            <v>23</v>
          </cell>
          <cell r="H211">
            <v>0</v>
          </cell>
          <cell r="I211">
            <v>43</v>
          </cell>
          <cell r="J211">
            <v>0</v>
          </cell>
          <cell r="K211">
            <v>13</v>
          </cell>
          <cell r="L211">
            <v>0</v>
          </cell>
        </row>
        <row r="212">
          <cell r="D212" t="str">
            <v>鳥越</v>
          </cell>
          <cell r="E212">
            <v>13</v>
          </cell>
          <cell r="F212">
            <v>0</v>
          </cell>
          <cell r="G212">
            <v>11</v>
          </cell>
          <cell r="H212">
            <v>0</v>
          </cell>
          <cell r="I212">
            <v>24</v>
          </cell>
          <cell r="J212">
            <v>0</v>
          </cell>
          <cell r="K212">
            <v>11</v>
          </cell>
          <cell r="L212">
            <v>0</v>
          </cell>
        </row>
        <row r="213">
          <cell r="D213" t="str">
            <v>平之</v>
          </cell>
          <cell r="E213">
            <v>34</v>
          </cell>
          <cell r="F213">
            <v>0</v>
          </cell>
          <cell r="G213">
            <v>41</v>
          </cell>
          <cell r="H213">
            <v>0</v>
          </cell>
          <cell r="I213">
            <v>75</v>
          </cell>
          <cell r="J213">
            <v>0</v>
          </cell>
          <cell r="K213">
            <v>33</v>
          </cell>
          <cell r="L213">
            <v>0</v>
          </cell>
        </row>
        <row r="214">
          <cell r="D214" t="str">
            <v>浦川内</v>
          </cell>
          <cell r="E214">
            <v>94</v>
          </cell>
          <cell r="F214">
            <v>0</v>
          </cell>
          <cell r="G214">
            <v>105</v>
          </cell>
          <cell r="H214">
            <v>0</v>
          </cell>
          <cell r="I214">
            <v>199</v>
          </cell>
          <cell r="J214">
            <v>0</v>
          </cell>
          <cell r="K214">
            <v>68</v>
          </cell>
          <cell r="L214">
            <v>0</v>
          </cell>
        </row>
        <row r="215">
          <cell r="D215" t="str">
            <v>広瀬</v>
          </cell>
          <cell r="E215">
            <v>149</v>
          </cell>
          <cell r="F215">
            <v>0</v>
          </cell>
          <cell r="G215">
            <v>158</v>
          </cell>
          <cell r="H215">
            <v>0</v>
          </cell>
          <cell r="I215">
            <v>307</v>
          </cell>
          <cell r="J215">
            <v>0</v>
          </cell>
          <cell r="K215">
            <v>105</v>
          </cell>
          <cell r="L215">
            <v>0</v>
          </cell>
        </row>
        <row r="216">
          <cell r="D216" t="str">
            <v>中島</v>
          </cell>
          <cell r="E216">
            <v>184</v>
          </cell>
          <cell r="F216">
            <v>0</v>
          </cell>
          <cell r="G216">
            <v>262</v>
          </cell>
          <cell r="H216">
            <v>53</v>
          </cell>
          <cell r="I216">
            <v>446</v>
          </cell>
          <cell r="J216">
            <v>53</v>
          </cell>
          <cell r="K216">
            <v>199</v>
          </cell>
          <cell r="L216">
            <v>53</v>
          </cell>
        </row>
        <row r="217">
          <cell r="D217" t="str">
            <v>牧瀬</v>
          </cell>
          <cell r="E217">
            <v>123</v>
          </cell>
          <cell r="F217">
            <v>0</v>
          </cell>
          <cell r="G217">
            <v>141</v>
          </cell>
          <cell r="H217">
            <v>0</v>
          </cell>
          <cell r="I217">
            <v>264</v>
          </cell>
          <cell r="J217">
            <v>0</v>
          </cell>
          <cell r="K217">
            <v>101</v>
          </cell>
          <cell r="L217">
            <v>0</v>
          </cell>
        </row>
        <row r="218">
          <cell r="D218" t="str">
            <v>旭ヶ丘</v>
          </cell>
          <cell r="E218">
            <v>41</v>
          </cell>
          <cell r="F218">
            <v>0</v>
          </cell>
          <cell r="G218">
            <v>38</v>
          </cell>
          <cell r="H218">
            <v>0</v>
          </cell>
          <cell r="I218">
            <v>79</v>
          </cell>
          <cell r="J218">
            <v>0</v>
          </cell>
          <cell r="K218">
            <v>28</v>
          </cell>
          <cell r="L218">
            <v>0</v>
          </cell>
        </row>
        <row r="219">
          <cell r="D219" t="str">
            <v>瀬戸木場</v>
          </cell>
          <cell r="E219">
            <v>23</v>
          </cell>
          <cell r="F219">
            <v>0</v>
          </cell>
          <cell r="G219">
            <v>32</v>
          </cell>
          <cell r="H219">
            <v>0</v>
          </cell>
          <cell r="I219">
            <v>55</v>
          </cell>
          <cell r="J219">
            <v>0</v>
          </cell>
          <cell r="K219">
            <v>19</v>
          </cell>
          <cell r="L219">
            <v>0</v>
          </cell>
        </row>
        <row r="220">
          <cell r="D220" t="str">
            <v>厳木</v>
          </cell>
          <cell r="E220">
            <v>166</v>
          </cell>
          <cell r="F220">
            <v>0</v>
          </cell>
          <cell r="G220">
            <v>176</v>
          </cell>
          <cell r="H220">
            <v>1</v>
          </cell>
          <cell r="I220">
            <v>342</v>
          </cell>
          <cell r="J220">
            <v>1</v>
          </cell>
          <cell r="K220">
            <v>126</v>
          </cell>
          <cell r="L220">
            <v>1</v>
          </cell>
        </row>
        <row r="221">
          <cell r="D221" t="str">
            <v>浪瀬</v>
          </cell>
          <cell r="E221">
            <v>111</v>
          </cell>
          <cell r="F221">
            <v>0</v>
          </cell>
          <cell r="G221">
            <v>118</v>
          </cell>
          <cell r="H221">
            <v>0</v>
          </cell>
          <cell r="I221">
            <v>229</v>
          </cell>
          <cell r="J221">
            <v>0</v>
          </cell>
          <cell r="K221">
            <v>98</v>
          </cell>
          <cell r="L221">
            <v>0</v>
          </cell>
        </row>
        <row r="222">
          <cell r="D222" t="str">
            <v>箞木</v>
          </cell>
          <cell r="E222">
            <v>63</v>
          </cell>
          <cell r="F222">
            <v>0</v>
          </cell>
          <cell r="G222">
            <v>78</v>
          </cell>
          <cell r="H222">
            <v>0</v>
          </cell>
          <cell r="I222">
            <v>141</v>
          </cell>
          <cell r="J222">
            <v>0</v>
          </cell>
          <cell r="K222">
            <v>64</v>
          </cell>
          <cell r="L222">
            <v>0</v>
          </cell>
        </row>
        <row r="223">
          <cell r="D223" t="str">
            <v>岩屋</v>
          </cell>
          <cell r="E223">
            <v>272</v>
          </cell>
          <cell r="F223">
            <v>0</v>
          </cell>
          <cell r="G223">
            <v>297</v>
          </cell>
          <cell r="H223">
            <v>0</v>
          </cell>
          <cell r="I223">
            <v>569</v>
          </cell>
          <cell r="J223">
            <v>0</v>
          </cell>
          <cell r="K223">
            <v>270</v>
          </cell>
          <cell r="L223">
            <v>0</v>
          </cell>
        </row>
        <row r="224">
          <cell r="D224" t="str">
            <v>新屋敷</v>
          </cell>
          <cell r="E224">
            <v>154</v>
          </cell>
          <cell r="F224">
            <v>0</v>
          </cell>
          <cell r="G224">
            <v>204</v>
          </cell>
          <cell r="H224">
            <v>0</v>
          </cell>
          <cell r="I224">
            <v>358</v>
          </cell>
          <cell r="J224">
            <v>0</v>
          </cell>
          <cell r="K224">
            <v>168</v>
          </cell>
          <cell r="L224">
            <v>0</v>
          </cell>
        </row>
        <row r="225">
          <cell r="D225" t="str">
            <v>本山</v>
          </cell>
          <cell r="E225">
            <v>139</v>
          </cell>
          <cell r="F225">
            <v>0</v>
          </cell>
          <cell r="G225">
            <v>160</v>
          </cell>
          <cell r="H225">
            <v>0</v>
          </cell>
          <cell r="I225">
            <v>299</v>
          </cell>
          <cell r="J225">
            <v>0</v>
          </cell>
          <cell r="K225">
            <v>135</v>
          </cell>
          <cell r="L225">
            <v>0</v>
          </cell>
        </row>
        <row r="226">
          <cell r="D226" t="str">
            <v>舟木谷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D227" t="str">
            <v>高倉</v>
          </cell>
          <cell r="E227">
            <v>121</v>
          </cell>
          <cell r="F227">
            <v>0</v>
          </cell>
          <cell r="G227">
            <v>156</v>
          </cell>
          <cell r="H227">
            <v>0</v>
          </cell>
          <cell r="I227">
            <v>277</v>
          </cell>
          <cell r="J227">
            <v>0</v>
          </cell>
          <cell r="K227">
            <v>150</v>
          </cell>
          <cell r="L227">
            <v>0</v>
          </cell>
        </row>
        <row r="228">
          <cell r="D228" t="str">
            <v>椋ノ木</v>
          </cell>
          <cell r="E228">
            <v>35</v>
          </cell>
          <cell r="F228">
            <v>0</v>
          </cell>
          <cell r="G228">
            <v>35</v>
          </cell>
          <cell r="H228">
            <v>0</v>
          </cell>
          <cell r="I228">
            <v>70</v>
          </cell>
          <cell r="J228">
            <v>0</v>
          </cell>
          <cell r="K228">
            <v>40</v>
          </cell>
          <cell r="L228">
            <v>0</v>
          </cell>
        </row>
        <row r="229">
          <cell r="D229" t="str">
            <v>寿光園</v>
          </cell>
          <cell r="E229">
            <v>26</v>
          </cell>
          <cell r="F229">
            <v>0</v>
          </cell>
          <cell r="G229">
            <v>43</v>
          </cell>
          <cell r="H229">
            <v>0</v>
          </cell>
          <cell r="I229">
            <v>69</v>
          </cell>
          <cell r="J229">
            <v>0</v>
          </cell>
          <cell r="K229">
            <v>69</v>
          </cell>
          <cell r="L229">
            <v>0</v>
          </cell>
        </row>
        <row r="230">
          <cell r="D230" t="str">
            <v>梶山</v>
          </cell>
          <cell r="E230">
            <v>19</v>
          </cell>
          <cell r="F230">
            <v>0</v>
          </cell>
          <cell r="G230">
            <v>25</v>
          </cell>
          <cell r="H230">
            <v>0</v>
          </cell>
          <cell r="I230">
            <v>44</v>
          </cell>
          <cell r="J230">
            <v>0</v>
          </cell>
          <cell r="K230">
            <v>22</v>
          </cell>
          <cell r="L230">
            <v>0</v>
          </cell>
        </row>
        <row r="231">
          <cell r="D231" t="str">
            <v>浜白町</v>
          </cell>
          <cell r="E231">
            <v>26</v>
          </cell>
          <cell r="F231">
            <v>0</v>
          </cell>
          <cell r="G231">
            <v>35</v>
          </cell>
          <cell r="H231">
            <v>0</v>
          </cell>
          <cell r="I231">
            <v>61</v>
          </cell>
          <cell r="J231">
            <v>0</v>
          </cell>
          <cell r="K231">
            <v>28</v>
          </cell>
          <cell r="L231">
            <v>0</v>
          </cell>
        </row>
        <row r="232">
          <cell r="D232" t="str">
            <v>緑町</v>
          </cell>
          <cell r="E232">
            <v>52</v>
          </cell>
          <cell r="F232">
            <v>0</v>
          </cell>
          <cell r="G232">
            <v>41</v>
          </cell>
          <cell r="H232">
            <v>0</v>
          </cell>
          <cell r="I232">
            <v>93</v>
          </cell>
          <cell r="J232">
            <v>0</v>
          </cell>
          <cell r="K232">
            <v>42</v>
          </cell>
          <cell r="L232">
            <v>0</v>
          </cell>
        </row>
        <row r="233">
          <cell r="D233" t="str">
            <v>押川</v>
          </cell>
          <cell r="E233">
            <v>66</v>
          </cell>
          <cell r="F233">
            <v>0</v>
          </cell>
          <cell r="G233">
            <v>75</v>
          </cell>
          <cell r="H233">
            <v>0</v>
          </cell>
          <cell r="I233">
            <v>141</v>
          </cell>
          <cell r="J233">
            <v>0</v>
          </cell>
          <cell r="K233">
            <v>50</v>
          </cell>
          <cell r="L233">
            <v>0</v>
          </cell>
        </row>
        <row r="234">
          <cell r="D234" t="str">
            <v>上園</v>
          </cell>
          <cell r="E234">
            <v>85</v>
          </cell>
          <cell r="F234">
            <v>1</v>
          </cell>
          <cell r="G234">
            <v>89</v>
          </cell>
          <cell r="H234">
            <v>2</v>
          </cell>
          <cell r="I234">
            <v>174</v>
          </cell>
          <cell r="J234">
            <v>3</v>
          </cell>
          <cell r="K234">
            <v>62</v>
          </cell>
          <cell r="L234">
            <v>1</v>
          </cell>
        </row>
        <row r="235">
          <cell r="D235" t="str">
            <v>寺町</v>
          </cell>
          <cell r="E235">
            <v>39</v>
          </cell>
          <cell r="F235">
            <v>0</v>
          </cell>
          <cell r="G235">
            <v>40</v>
          </cell>
          <cell r="H235">
            <v>0</v>
          </cell>
          <cell r="I235">
            <v>79</v>
          </cell>
          <cell r="J235">
            <v>0</v>
          </cell>
          <cell r="K235">
            <v>33</v>
          </cell>
          <cell r="L235">
            <v>0</v>
          </cell>
        </row>
        <row r="236">
          <cell r="D236" t="str">
            <v>栄町（相知）</v>
          </cell>
          <cell r="E236">
            <v>26</v>
          </cell>
          <cell r="F236">
            <v>0</v>
          </cell>
          <cell r="G236">
            <v>36</v>
          </cell>
          <cell r="H236">
            <v>0</v>
          </cell>
          <cell r="I236">
            <v>62</v>
          </cell>
          <cell r="J236">
            <v>0</v>
          </cell>
          <cell r="K236">
            <v>26</v>
          </cell>
          <cell r="L236">
            <v>0</v>
          </cell>
        </row>
        <row r="237">
          <cell r="D237" t="str">
            <v>中園</v>
          </cell>
          <cell r="E237">
            <v>21</v>
          </cell>
          <cell r="F237">
            <v>0</v>
          </cell>
          <cell r="G237">
            <v>20</v>
          </cell>
          <cell r="H237">
            <v>0</v>
          </cell>
          <cell r="I237">
            <v>41</v>
          </cell>
          <cell r="J237">
            <v>0</v>
          </cell>
          <cell r="K237">
            <v>19</v>
          </cell>
          <cell r="L237">
            <v>0</v>
          </cell>
        </row>
        <row r="238">
          <cell r="D238" t="str">
            <v>辻町</v>
          </cell>
          <cell r="E238">
            <v>23</v>
          </cell>
          <cell r="F238">
            <v>0</v>
          </cell>
          <cell r="G238">
            <v>20</v>
          </cell>
          <cell r="H238">
            <v>0</v>
          </cell>
          <cell r="I238">
            <v>43</v>
          </cell>
          <cell r="J238">
            <v>0</v>
          </cell>
          <cell r="K238">
            <v>19</v>
          </cell>
          <cell r="L238">
            <v>0</v>
          </cell>
        </row>
        <row r="239">
          <cell r="D239" t="str">
            <v>弁天町</v>
          </cell>
          <cell r="E239">
            <v>8</v>
          </cell>
          <cell r="F239">
            <v>0</v>
          </cell>
          <cell r="G239">
            <v>13</v>
          </cell>
          <cell r="H239">
            <v>0</v>
          </cell>
          <cell r="I239">
            <v>21</v>
          </cell>
          <cell r="J239">
            <v>0</v>
          </cell>
          <cell r="K239">
            <v>10</v>
          </cell>
          <cell r="L239">
            <v>0</v>
          </cell>
        </row>
        <row r="240">
          <cell r="D240" t="str">
            <v>田端町</v>
          </cell>
          <cell r="E240">
            <v>10</v>
          </cell>
          <cell r="F240">
            <v>0</v>
          </cell>
          <cell r="G240">
            <v>13</v>
          </cell>
          <cell r="H240">
            <v>0</v>
          </cell>
          <cell r="I240">
            <v>23</v>
          </cell>
          <cell r="J240">
            <v>0</v>
          </cell>
          <cell r="K240">
            <v>11</v>
          </cell>
          <cell r="L240">
            <v>0</v>
          </cell>
        </row>
        <row r="241">
          <cell r="D241" t="str">
            <v>本町１丁目</v>
          </cell>
          <cell r="E241">
            <v>18</v>
          </cell>
          <cell r="F241">
            <v>0</v>
          </cell>
          <cell r="G241">
            <v>25</v>
          </cell>
          <cell r="H241">
            <v>0</v>
          </cell>
          <cell r="I241">
            <v>43</v>
          </cell>
          <cell r="J241">
            <v>0</v>
          </cell>
          <cell r="K241">
            <v>18</v>
          </cell>
          <cell r="L241">
            <v>0</v>
          </cell>
        </row>
        <row r="242">
          <cell r="D242" t="str">
            <v>本町２丁目</v>
          </cell>
          <cell r="E242">
            <v>38</v>
          </cell>
          <cell r="F242">
            <v>0</v>
          </cell>
          <cell r="G242">
            <v>40</v>
          </cell>
          <cell r="H242">
            <v>0</v>
          </cell>
          <cell r="I242">
            <v>78</v>
          </cell>
          <cell r="J242">
            <v>0</v>
          </cell>
          <cell r="K242">
            <v>26</v>
          </cell>
          <cell r="L242">
            <v>0</v>
          </cell>
        </row>
        <row r="243">
          <cell r="D243" t="str">
            <v>天神町１丁目</v>
          </cell>
          <cell r="E243">
            <v>23</v>
          </cell>
          <cell r="F243">
            <v>0</v>
          </cell>
          <cell r="G243">
            <v>32</v>
          </cell>
          <cell r="H243">
            <v>0</v>
          </cell>
          <cell r="I243">
            <v>55</v>
          </cell>
          <cell r="J243">
            <v>0</v>
          </cell>
          <cell r="K243">
            <v>21</v>
          </cell>
          <cell r="L243">
            <v>0</v>
          </cell>
        </row>
        <row r="244">
          <cell r="D244" t="str">
            <v>天神町２丁目</v>
          </cell>
          <cell r="E244">
            <v>52</v>
          </cell>
          <cell r="F244">
            <v>0</v>
          </cell>
          <cell r="G244">
            <v>57</v>
          </cell>
          <cell r="H244">
            <v>0</v>
          </cell>
          <cell r="I244">
            <v>109</v>
          </cell>
          <cell r="J244">
            <v>0</v>
          </cell>
          <cell r="K244">
            <v>37</v>
          </cell>
          <cell r="L244">
            <v>0</v>
          </cell>
        </row>
        <row r="245">
          <cell r="D245" t="str">
            <v>天神町３丁目</v>
          </cell>
          <cell r="E245">
            <v>14</v>
          </cell>
          <cell r="F245">
            <v>0</v>
          </cell>
          <cell r="G245">
            <v>13</v>
          </cell>
          <cell r="H245">
            <v>0</v>
          </cell>
          <cell r="I245">
            <v>27</v>
          </cell>
          <cell r="J245">
            <v>0</v>
          </cell>
          <cell r="K245">
            <v>14</v>
          </cell>
          <cell r="L245">
            <v>0</v>
          </cell>
        </row>
        <row r="246">
          <cell r="D246" t="str">
            <v>末広町</v>
          </cell>
          <cell r="E246">
            <v>36</v>
          </cell>
          <cell r="F246">
            <v>0</v>
          </cell>
          <cell r="G246">
            <v>48</v>
          </cell>
          <cell r="H246">
            <v>0</v>
          </cell>
          <cell r="I246">
            <v>84</v>
          </cell>
          <cell r="J246">
            <v>0</v>
          </cell>
          <cell r="K246">
            <v>31</v>
          </cell>
          <cell r="L246">
            <v>0</v>
          </cell>
        </row>
        <row r="247">
          <cell r="D247" t="str">
            <v>川端町</v>
          </cell>
          <cell r="E247">
            <v>25</v>
          </cell>
          <cell r="F247">
            <v>0</v>
          </cell>
          <cell r="G247">
            <v>27</v>
          </cell>
          <cell r="H247">
            <v>1</v>
          </cell>
          <cell r="I247">
            <v>52</v>
          </cell>
          <cell r="J247">
            <v>1</v>
          </cell>
          <cell r="K247">
            <v>25</v>
          </cell>
          <cell r="L247">
            <v>1</v>
          </cell>
        </row>
        <row r="248">
          <cell r="D248" t="str">
            <v>橋口町</v>
          </cell>
          <cell r="E248">
            <v>29</v>
          </cell>
          <cell r="F248">
            <v>0</v>
          </cell>
          <cell r="G248">
            <v>29</v>
          </cell>
          <cell r="H248">
            <v>0</v>
          </cell>
          <cell r="I248">
            <v>58</v>
          </cell>
          <cell r="J248">
            <v>0</v>
          </cell>
          <cell r="K248">
            <v>23</v>
          </cell>
          <cell r="L248">
            <v>0</v>
          </cell>
        </row>
        <row r="249">
          <cell r="D249" t="str">
            <v>天徳</v>
          </cell>
          <cell r="E249">
            <v>2</v>
          </cell>
          <cell r="F249">
            <v>0</v>
          </cell>
          <cell r="G249">
            <v>4</v>
          </cell>
          <cell r="H249">
            <v>0</v>
          </cell>
          <cell r="I249">
            <v>6</v>
          </cell>
          <cell r="J249">
            <v>0</v>
          </cell>
          <cell r="K249">
            <v>5</v>
          </cell>
          <cell r="L249">
            <v>0</v>
          </cell>
        </row>
        <row r="250">
          <cell r="D250" t="str">
            <v>米ノ山</v>
          </cell>
          <cell r="E250">
            <v>47</v>
          </cell>
          <cell r="F250">
            <v>0</v>
          </cell>
          <cell r="G250">
            <v>52</v>
          </cell>
          <cell r="H250">
            <v>0</v>
          </cell>
          <cell r="I250">
            <v>99</v>
          </cell>
          <cell r="J250">
            <v>0</v>
          </cell>
          <cell r="K250">
            <v>49</v>
          </cell>
          <cell r="L250">
            <v>0</v>
          </cell>
        </row>
        <row r="251">
          <cell r="D251" t="str">
            <v>新天町</v>
          </cell>
          <cell r="E251">
            <v>10</v>
          </cell>
          <cell r="F251">
            <v>0</v>
          </cell>
          <cell r="G251">
            <v>8</v>
          </cell>
          <cell r="H251">
            <v>0</v>
          </cell>
          <cell r="I251">
            <v>18</v>
          </cell>
          <cell r="J251">
            <v>0</v>
          </cell>
          <cell r="K251">
            <v>9</v>
          </cell>
          <cell r="L251">
            <v>0</v>
          </cell>
        </row>
        <row r="252">
          <cell r="D252" t="str">
            <v>緑山</v>
          </cell>
          <cell r="E252">
            <v>87</v>
          </cell>
          <cell r="F252">
            <v>1</v>
          </cell>
          <cell r="G252">
            <v>115</v>
          </cell>
          <cell r="H252">
            <v>1</v>
          </cell>
          <cell r="I252">
            <v>202</v>
          </cell>
          <cell r="J252">
            <v>2</v>
          </cell>
          <cell r="K252">
            <v>94</v>
          </cell>
          <cell r="L252">
            <v>1</v>
          </cell>
        </row>
        <row r="253">
          <cell r="D253" t="str">
            <v>長部田</v>
          </cell>
          <cell r="E253">
            <v>81</v>
          </cell>
          <cell r="F253">
            <v>0</v>
          </cell>
          <cell r="G253">
            <v>92</v>
          </cell>
          <cell r="H253">
            <v>0</v>
          </cell>
          <cell r="I253">
            <v>173</v>
          </cell>
          <cell r="J253">
            <v>0</v>
          </cell>
          <cell r="K253">
            <v>73</v>
          </cell>
          <cell r="L253">
            <v>0</v>
          </cell>
        </row>
        <row r="254">
          <cell r="D254" t="str">
            <v>新長</v>
          </cell>
          <cell r="E254">
            <v>2</v>
          </cell>
          <cell r="F254">
            <v>0</v>
          </cell>
          <cell r="G254">
            <v>6</v>
          </cell>
          <cell r="H254">
            <v>0</v>
          </cell>
          <cell r="I254">
            <v>8</v>
          </cell>
          <cell r="J254">
            <v>0</v>
          </cell>
          <cell r="K254">
            <v>4</v>
          </cell>
          <cell r="L254">
            <v>0</v>
          </cell>
        </row>
        <row r="255">
          <cell r="D255" t="str">
            <v>町切</v>
          </cell>
          <cell r="E255">
            <v>106</v>
          </cell>
          <cell r="F255">
            <v>0</v>
          </cell>
          <cell r="G255">
            <v>112</v>
          </cell>
          <cell r="H255">
            <v>0</v>
          </cell>
          <cell r="I255">
            <v>218</v>
          </cell>
          <cell r="J255">
            <v>0</v>
          </cell>
          <cell r="K255">
            <v>89</v>
          </cell>
          <cell r="L255">
            <v>0</v>
          </cell>
        </row>
        <row r="256">
          <cell r="D256" t="str">
            <v>高倉（相知）</v>
          </cell>
          <cell r="E256">
            <v>31</v>
          </cell>
          <cell r="F256">
            <v>0</v>
          </cell>
          <cell r="G256">
            <v>36</v>
          </cell>
          <cell r="H256">
            <v>0</v>
          </cell>
          <cell r="I256">
            <v>67</v>
          </cell>
          <cell r="J256">
            <v>0</v>
          </cell>
          <cell r="K256">
            <v>27</v>
          </cell>
          <cell r="L256">
            <v>0</v>
          </cell>
        </row>
        <row r="257">
          <cell r="D257" t="str">
            <v>楠</v>
          </cell>
          <cell r="E257">
            <v>39</v>
          </cell>
          <cell r="F257">
            <v>0</v>
          </cell>
          <cell r="G257">
            <v>38</v>
          </cell>
          <cell r="H257">
            <v>0</v>
          </cell>
          <cell r="I257">
            <v>77</v>
          </cell>
          <cell r="J257">
            <v>0</v>
          </cell>
          <cell r="K257">
            <v>31</v>
          </cell>
          <cell r="L257">
            <v>0</v>
          </cell>
        </row>
        <row r="258">
          <cell r="D258" t="str">
            <v>田頭</v>
          </cell>
          <cell r="E258">
            <v>80</v>
          </cell>
          <cell r="F258">
            <v>0</v>
          </cell>
          <cell r="G258">
            <v>83</v>
          </cell>
          <cell r="H258">
            <v>0</v>
          </cell>
          <cell r="I258">
            <v>163</v>
          </cell>
          <cell r="J258">
            <v>0</v>
          </cell>
          <cell r="K258">
            <v>65</v>
          </cell>
          <cell r="L258">
            <v>0</v>
          </cell>
        </row>
        <row r="259">
          <cell r="D259" t="str">
            <v>湯屋</v>
          </cell>
          <cell r="E259">
            <v>18</v>
          </cell>
          <cell r="F259">
            <v>1</v>
          </cell>
          <cell r="G259">
            <v>24</v>
          </cell>
          <cell r="H259">
            <v>0</v>
          </cell>
          <cell r="I259">
            <v>42</v>
          </cell>
          <cell r="J259">
            <v>1</v>
          </cell>
          <cell r="K259">
            <v>16</v>
          </cell>
          <cell r="L259">
            <v>1</v>
          </cell>
        </row>
        <row r="260">
          <cell r="D260" t="str">
            <v>横枕</v>
          </cell>
          <cell r="E260">
            <v>44</v>
          </cell>
          <cell r="F260">
            <v>0</v>
          </cell>
          <cell r="G260">
            <v>63</v>
          </cell>
          <cell r="H260">
            <v>0</v>
          </cell>
          <cell r="I260">
            <v>107</v>
          </cell>
          <cell r="J260">
            <v>0</v>
          </cell>
          <cell r="K260">
            <v>45</v>
          </cell>
          <cell r="L260">
            <v>0</v>
          </cell>
        </row>
        <row r="261">
          <cell r="D261" t="str">
            <v>千束</v>
          </cell>
          <cell r="E261">
            <v>97</v>
          </cell>
          <cell r="F261">
            <v>0</v>
          </cell>
          <cell r="G261">
            <v>114</v>
          </cell>
          <cell r="H261">
            <v>0</v>
          </cell>
          <cell r="I261">
            <v>211</v>
          </cell>
          <cell r="J261">
            <v>0</v>
          </cell>
          <cell r="K261">
            <v>71</v>
          </cell>
          <cell r="L261">
            <v>0</v>
          </cell>
        </row>
        <row r="262">
          <cell r="D262" t="str">
            <v>中山</v>
          </cell>
          <cell r="E262">
            <v>428</v>
          </cell>
          <cell r="F262">
            <v>0</v>
          </cell>
          <cell r="G262">
            <v>471</v>
          </cell>
          <cell r="H262">
            <v>0</v>
          </cell>
          <cell r="I262">
            <v>899</v>
          </cell>
          <cell r="J262">
            <v>0</v>
          </cell>
          <cell r="K262">
            <v>317</v>
          </cell>
          <cell r="L262">
            <v>0</v>
          </cell>
        </row>
        <row r="263">
          <cell r="D263" t="str">
            <v>山﨑</v>
          </cell>
          <cell r="E263">
            <v>13</v>
          </cell>
          <cell r="F263">
            <v>0</v>
          </cell>
          <cell r="G263">
            <v>13</v>
          </cell>
          <cell r="H263">
            <v>0</v>
          </cell>
          <cell r="I263">
            <v>26</v>
          </cell>
          <cell r="J263">
            <v>0</v>
          </cell>
          <cell r="K263">
            <v>12</v>
          </cell>
          <cell r="L263">
            <v>0</v>
          </cell>
        </row>
        <row r="264">
          <cell r="D264" t="str">
            <v>久保</v>
          </cell>
          <cell r="E264">
            <v>62</v>
          </cell>
          <cell r="F264">
            <v>0</v>
          </cell>
          <cell r="G264">
            <v>85</v>
          </cell>
          <cell r="H264">
            <v>0</v>
          </cell>
          <cell r="I264">
            <v>147</v>
          </cell>
          <cell r="J264">
            <v>0</v>
          </cell>
          <cell r="K264">
            <v>48</v>
          </cell>
          <cell r="L264">
            <v>0</v>
          </cell>
        </row>
        <row r="265">
          <cell r="D265" t="str">
            <v>上相知</v>
          </cell>
          <cell r="E265">
            <v>2</v>
          </cell>
          <cell r="F265">
            <v>0</v>
          </cell>
          <cell r="G265">
            <v>3</v>
          </cell>
          <cell r="H265">
            <v>0</v>
          </cell>
          <cell r="I265">
            <v>5</v>
          </cell>
          <cell r="J265">
            <v>0</v>
          </cell>
          <cell r="K265">
            <v>4</v>
          </cell>
          <cell r="L265">
            <v>0</v>
          </cell>
        </row>
        <row r="266">
          <cell r="D266" t="str">
            <v>牟田部</v>
          </cell>
          <cell r="E266">
            <v>152</v>
          </cell>
          <cell r="F266">
            <v>0</v>
          </cell>
          <cell r="G266">
            <v>181</v>
          </cell>
          <cell r="H266">
            <v>0</v>
          </cell>
          <cell r="I266">
            <v>333</v>
          </cell>
          <cell r="J266">
            <v>0</v>
          </cell>
          <cell r="K266">
            <v>126</v>
          </cell>
          <cell r="L266">
            <v>0</v>
          </cell>
        </row>
        <row r="267">
          <cell r="D267" t="str">
            <v>坊中</v>
          </cell>
          <cell r="E267">
            <v>53</v>
          </cell>
          <cell r="F267">
            <v>0</v>
          </cell>
          <cell r="G267">
            <v>61</v>
          </cell>
          <cell r="H267">
            <v>0</v>
          </cell>
          <cell r="I267">
            <v>114</v>
          </cell>
          <cell r="J267">
            <v>0</v>
          </cell>
          <cell r="K267">
            <v>42</v>
          </cell>
          <cell r="L267">
            <v>0</v>
          </cell>
        </row>
        <row r="268">
          <cell r="D268" t="str">
            <v>佐里上</v>
          </cell>
          <cell r="E268">
            <v>91</v>
          </cell>
          <cell r="F268">
            <v>0</v>
          </cell>
          <cell r="G268">
            <v>91</v>
          </cell>
          <cell r="H268">
            <v>0</v>
          </cell>
          <cell r="I268">
            <v>182</v>
          </cell>
          <cell r="J268">
            <v>0</v>
          </cell>
          <cell r="K268">
            <v>66</v>
          </cell>
          <cell r="L268">
            <v>0</v>
          </cell>
        </row>
        <row r="269">
          <cell r="D269" t="str">
            <v>佐里下</v>
          </cell>
          <cell r="E269">
            <v>132</v>
          </cell>
          <cell r="F269">
            <v>0</v>
          </cell>
          <cell r="G269">
            <v>174</v>
          </cell>
          <cell r="H269">
            <v>0</v>
          </cell>
          <cell r="I269">
            <v>306</v>
          </cell>
          <cell r="J269">
            <v>0</v>
          </cell>
          <cell r="K269">
            <v>113</v>
          </cell>
          <cell r="L269">
            <v>0</v>
          </cell>
        </row>
        <row r="270">
          <cell r="D270" t="str">
            <v>杉野</v>
          </cell>
          <cell r="E270">
            <v>89</v>
          </cell>
          <cell r="F270">
            <v>0</v>
          </cell>
          <cell r="G270">
            <v>128</v>
          </cell>
          <cell r="H270">
            <v>0</v>
          </cell>
          <cell r="I270">
            <v>217</v>
          </cell>
          <cell r="J270">
            <v>0</v>
          </cell>
          <cell r="K270">
            <v>92</v>
          </cell>
          <cell r="L270">
            <v>0</v>
          </cell>
        </row>
        <row r="271">
          <cell r="D271" t="str">
            <v>西和田</v>
          </cell>
          <cell r="E271">
            <v>58</v>
          </cell>
          <cell r="F271">
            <v>0</v>
          </cell>
          <cell r="G271">
            <v>62</v>
          </cell>
          <cell r="H271">
            <v>0</v>
          </cell>
          <cell r="I271">
            <v>120</v>
          </cell>
          <cell r="J271">
            <v>0</v>
          </cell>
          <cell r="K271">
            <v>44</v>
          </cell>
          <cell r="L271">
            <v>0</v>
          </cell>
        </row>
        <row r="272">
          <cell r="D272" t="str">
            <v>和田</v>
          </cell>
          <cell r="E272">
            <v>48</v>
          </cell>
          <cell r="F272">
            <v>0</v>
          </cell>
          <cell r="G272">
            <v>52</v>
          </cell>
          <cell r="H272">
            <v>0</v>
          </cell>
          <cell r="I272">
            <v>100</v>
          </cell>
          <cell r="J272">
            <v>0</v>
          </cell>
          <cell r="K272">
            <v>45</v>
          </cell>
          <cell r="L272">
            <v>0</v>
          </cell>
        </row>
        <row r="273">
          <cell r="D273" t="str">
            <v>池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D274" t="str">
            <v>蕨野</v>
          </cell>
          <cell r="E274">
            <v>81</v>
          </cell>
          <cell r="F274">
            <v>0</v>
          </cell>
          <cell r="G274">
            <v>91</v>
          </cell>
          <cell r="H274">
            <v>0</v>
          </cell>
          <cell r="I274">
            <v>172</v>
          </cell>
          <cell r="J274">
            <v>0</v>
          </cell>
          <cell r="K274">
            <v>65</v>
          </cell>
          <cell r="L274">
            <v>0</v>
          </cell>
        </row>
        <row r="275">
          <cell r="D275" t="str">
            <v>平山中組</v>
          </cell>
          <cell r="E275">
            <v>43</v>
          </cell>
          <cell r="F275">
            <v>1</v>
          </cell>
          <cell r="G275">
            <v>44</v>
          </cell>
          <cell r="H275">
            <v>0</v>
          </cell>
          <cell r="I275">
            <v>87</v>
          </cell>
          <cell r="J275">
            <v>1</v>
          </cell>
          <cell r="K275">
            <v>33</v>
          </cell>
          <cell r="L275">
            <v>1</v>
          </cell>
        </row>
        <row r="276">
          <cell r="D276" t="str">
            <v>尾部田</v>
          </cell>
          <cell r="E276">
            <v>139</v>
          </cell>
          <cell r="F276">
            <v>0</v>
          </cell>
          <cell r="G276">
            <v>140</v>
          </cell>
          <cell r="H276">
            <v>0</v>
          </cell>
          <cell r="I276">
            <v>279</v>
          </cell>
          <cell r="J276">
            <v>0</v>
          </cell>
          <cell r="K276">
            <v>99</v>
          </cell>
          <cell r="L276">
            <v>0</v>
          </cell>
        </row>
        <row r="277">
          <cell r="D277" t="str">
            <v>平山下</v>
          </cell>
          <cell r="E277">
            <v>77</v>
          </cell>
          <cell r="F277">
            <v>0</v>
          </cell>
          <cell r="G277">
            <v>81</v>
          </cell>
          <cell r="H277">
            <v>0</v>
          </cell>
          <cell r="I277">
            <v>158</v>
          </cell>
          <cell r="J277">
            <v>0</v>
          </cell>
          <cell r="K277">
            <v>66</v>
          </cell>
          <cell r="L277">
            <v>0</v>
          </cell>
        </row>
        <row r="278">
          <cell r="D278" t="str">
            <v>山手町</v>
          </cell>
          <cell r="E278">
            <v>31</v>
          </cell>
          <cell r="F278">
            <v>0</v>
          </cell>
          <cell r="G278">
            <v>45</v>
          </cell>
          <cell r="H278">
            <v>0</v>
          </cell>
          <cell r="I278">
            <v>76</v>
          </cell>
          <cell r="J278">
            <v>0</v>
          </cell>
          <cell r="K278">
            <v>36</v>
          </cell>
          <cell r="L278">
            <v>0</v>
          </cell>
        </row>
        <row r="279">
          <cell r="D279" t="str">
            <v>伊岐佐上</v>
          </cell>
          <cell r="E279">
            <v>105</v>
          </cell>
          <cell r="F279">
            <v>0</v>
          </cell>
          <cell r="G279">
            <v>105</v>
          </cell>
          <cell r="H279">
            <v>0</v>
          </cell>
          <cell r="I279">
            <v>210</v>
          </cell>
          <cell r="J279">
            <v>0</v>
          </cell>
          <cell r="K279">
            <v>72</v>
          </cell>
          <cell r="L279">
            <v>0</v>
          </cell>
        </row>
        <row r="280">
          <cell r="D280" t="str">
            <v>伊岐佐上中</v>
          </cell>
          <cell r="E280">
            <v>69</v>
          </cell>
          <cell r="F280">
            <v>0</v>
          </cell>
          <cell r="G280">
            <v>73</v>
          </cell>
          <cell r="H280">
            <v>0</v>
          </cell>
          <cell r="I280">
            <v>142</v>
          </cell>
          <cell r="J280">
            <v>0</v>
          </cell>
          <cell r="K280">
            <v>55</v>
          </cell>
          <cell r="L280">
            <v>0</v>
          </cell>
        </row>
        <row r="281">
          <cell r="D281" t="str">
            <v>伊岐佐下中</v>
          </cell>
          <cell r="E281">
            <v>59</v>
          </cell>
          <cell r="F281">
            <v>0</v>
          </cell>
          <cell r="G281">
            <v>73</v>
          </cell>
          <cell r="H281">
            <v>0</v>
          </cell>
          <cell r="I281">
            <v>132</v>
          </cell>
          <cell r="J281">
            <v>0</v>
          </cell>
          <cell r="K281">
            <v>50</v>
          </cell>
          <cell r="L281">
            <v>0</v>
          </cell>
        </row>
        <row r="282">
          <cell r="D282" t="str">
            <v>伊岐佐下</v>
          </cell>
          <cell r="E282">
            <v>84</v>
          </cell>
          <cell r="F282">
            <v>0</v>
          </cell>
          <cell r="G282">
            <v>82</v>
          </cell>
          <cell r="H282">
            <v>0</v>
          </cell>
          <cell r="I282">
            <v>166</v>
          </cell>
          <cell r="J282">
            <v>0</v>
          </cell>
          <cell r="K282">
            <v>59</v>
          </cell>
          <cell r="L282">
            <v>0</v>
          </cell>
        </row>
        <row r="283">
          <cell r="D283" t="str">
            <v>幸ノ元</v>
          </cell>
          <cell r="E283">
            <v>18</v>
          </cell>
          <cell r="F283">
            <v>0</v>
          </cell>
          <cell r="G283">
            <v>25</v>
          </cell>
          <cell r="H283">
            <v>0</v>
          </cell>
          <cell r="I283">
            <v>43</v>
          </cell>
          <cell r="J283">
            <v>0</v>
          </cell>
          <cell r="K283">
            <v>24</v>
          </cell>
          <cell r="L283">
            <v>0</v>
          </cell>
        </row>
        <row r="284">
          <cell r="D284" t="str">
            <v>黒岩</v>
          </cell>
          <cell r="E284">
            <v>71</v>
          </cell>
          <cell r="F284">
            <v>0</v>
          </cell>
          <cell r="G284">
            <v>77</v>
          </cell>
          <cell r="H284">
            <v>0</v>
          </cell>
          <cell r="I284">
            <v>148</v>
          </cell>
          <cell r="J284">
            <v>0</v>
          </cell>
          <cell r="K284">
            <v>45</v>
          </cell>
          <cell r="L284">
            <v>0</v>
          </cell>
        </row>
        <row r="285">
          <cell r="D285" t="str">
            <v>大野</v>
          </cell>
          <cell r="E285">
            <v>116</v>
          </cell>
          <cell r="F285">
            <v>0</v>
          </cell>
          <cell r="G285">
            <v>183</v>
          </cell>
          <cell r="H285">
            <v>44</v>
          </cell>
          <cell r="I285">
            <v>299</v>
          </cell>
          <cell r="J285">
            <v>44</v>
          </cell>
          <cell r="K285">
            <v>129</v>
          </cell>
          <cell r="L285">
            <v>44</v>
          </cell>
        </row>
        <row r="286">
          <cell r="D286" t="str">
            <v>高見台</v>
          </cell>
          <cell r="E286">
            <v>86</v>
          </cell>
          <cell r="F286">
            <v>0</v>
          </cell>
          <cell r="G286">
            <v>95</v>
          </cell>
          <cell r="H286">
            <v>0</v>
          </cell>
          <cell r="I286">
            <v>181</v>
          </cell>
          <cell r="J286">
            <v>0</v>
          </cell>
          <cell r="K286">
            <v>75</v>
          </cell>
          <cell r="L286">
            <v>0</v>
          </cell>
        </row>
        <row r="287">
          <cell r="D287" t="str">
            <v>サリバン</v>
          </cell>
          <cell r="E287">
            <v>9</v>
          </cell>
          <cell r="F287">
            <v>0</v>
          </cell>
          <cell r="G287">
            <v>33</v>
          </cell>
          <cell r="H287">
            <v>0</v>
          </cell>
          <cell r="I287">
            <v>42</v>
          </cell>
          <cell r="J287">
            <v>0</v>
          </cell>
          <cell r="K287">
            <v>41</v>
          </cell>
          <cell r="L287">
            <v>0</v>
          </cell>
        </row>
        <row r="288">
          <cell r="D288" t="str">
            <v>作礼荘</v>
          </cell>
          <cell r="E288">
            <v>11</v>
          </cell>
          <cell r="F288">
            <v>0</v>
          </cell>
          <cell r="G288">
            <v>42</v>
          </cell>
          <cell r="H288">
            <v>0</v>
          </cell>
          <cell r="I288">
            <v>53</v>
          </cell>
          <cell r="J288">
            <v>0</v>
          </cell>
          <cell r="K288">
            <v>53</v>
          </cell>
          <cell r="L288">
            <v>0</v>
          </cell>
        </row>
        <row r="289">
          <cell r="D289" t="str">
            <v>のぞみ</v>
          </cell>
          <cell r="E289">
            <v>17</v>
          </cell>
          <cell r="F289">
            <v>0</v>
          </cell>
          <cell r="G289">
            <v>34</v>
          </cell>
          <cell r="H289">
            <v>0</v>
          </cell>
          <cell r="I289">
            <v>51</v>
          </cell>
          <cell r="J289">
            <v>0</v>
          </cell>
          <cell r="K289">
            <v>24</v>
          </cell>
          <cell r="L289">
            <v>0</v>
          </cell>
        </row>
        <row r="290">
          <cell r="D290" t="str">
            <v>徳須恵</v>
          </cell>
          <cell r="E290">
            <v>351</v>
          </cell>
          <cell r="F290">
            <v>3</v>
          </cell>
          <cell r="G290">
            <v>390</v>
          </cell>
          <cell r="H290">
            <v>0</v>
          </cell>
          <cell r="I290">
            <v>741</v>
          </cell>
          <cell r="J290">
            <v>3</v>
          </cell>
          <cell r="K290">
            <v>317</v>
          </cell>
          <cell r="L290">
            <v>3</v>
          </cell>
        </row>
        <row r="291">
          <cell r="D291" t="str">
            <v>大杉</v>
          </cell>
          <cell r="E291">
            <v>50</v>
          </cell>
          <cell r="F291">
            <v>0</v>
          </cell>
          <cell r="G291">
            <v>61</v>
          </cell>
          <cell r="H291">
            <v>0</v>
          </cell>
          <cell r="I291">
            <v>111</v>
          </cell>
          <cell r="J291">
            <v>0</v>
          </cell>
          <cell r="K291">
            <v>36</v>
          </cell>
          <cell r="L291">
            <v>0</v>
          </cell>
        </row>
        <row r="292">
          <cell r="D292" t="str">
            <v>岸山</v>
          </cell>
          <cell r="E292">
            <v>26</v>
          </cell>
          <cell r="F292">
            <v>0</v>
          </cell>
          <cell r="G292">
            <v>24</v>
          </cell>
          <cell r="H292">
            <v>0</v>
          </cell>
          <cell r="I292">
            <v>50</v>
          </cell>
          <cell r="J292">
            <v>0</v>
          </cell>
          <cell r="K292">
            <v>15</v>
          </cell>
          <cell r="L292">
            <v>0</v>
          </cell>
        </row>
        <row r="293">
          <cell r="D293" t="str">
            <v>矢代町</v>
          </cell>
          <cell r="E293">
            <v>283</v>
          </cell>
          <cell r="F293">
            <v>0</v>
          </cell>
          <cell r="G293">
            <v>285</v>
          </cell>
          <cell r="H293">
            <v>1</v>
          </cell>
          <cell r="I293">
            <v>568</v>
          </cell>
          <cell r="J293">
            <v>1</v>
          </cell>
          <cell r="K293">
            <v>269</v>
          </cell>
          <cell r="L293">
            <v>1</v>
          </cell>
        </row>
        <row r="294">
          <cell r="D294" t="str">
            <v>芳谷</v>
          </cell>
          <cell r="E294">
            <v>81</v>
          </cell>
          <cell r="F294">
            <v>0</v>
          </cell>
          <cell r="G294">
            <v>91</v>
          </cell>
          <cell r="H294">
            <v>0</v>
          </cell>
          <cell r="I294">
            <v>172</v>
          </cell>
          <cell r="J294">
            <v>0</v>
          </cell>
          <cell r="K294">
            <v>75</v>
          </cell>
          <cell r="L294">
            <v>0</v>
          </cell>
        </row>
        <row r="295">
          <cell r="D295" t="str">
            <v>稗田１区</v>
          </cell>
          <cell r="E295">
            <v>129</v>
          </cell>
          <cell r="F295">
            <v>0</v>
          </cell>
          <cell r="G295">
            <v>142</v>
          </cell>
          <cell r="H295">
            <v>0</v>
          </cell>
          <cell r="I295">
            <v>271</v>
          </cell>
          <cell r="J295">
            <v>0</v>
          </cell>
          <cell r="K295">
            <v>102</v>
          </cell>
          <cell r="L295">
            <v>0</v>
          </cell>
        </row>
        <row r="296">
          <cell r="D296" t="str">
            <v>稗田２区</v>
          </cell>
          <cell r="E296">
            <v>62</v>
          </cell>
          <cell r="F296">
            <v>0</v>
          </cell>
          <cell r="G296">
            <v>74</v>
          </cell>
          <cell r="H296">
            <v>0</v>
          </cell>
          <cell r="I296">
            <v>136</v>
          </cell>
          <cell r="J296">
            <v>0</v>
          </cell>
          <cell r="K296">
            <v>60</v>
          </cell>
          <cell r="L296">
            <v>0</v>
          </cell>
        </row>
        <row r="297">
          <cell r="D297" t="str">
            <v>志気</v>
          </cell>
          <cell r="E297">
            <v>85</v>
          </cell>
          <cell r="F297">
            <v>0</v>
          </cell>
          <cell r="G297">
            <v>87</v>
          </cell>
          <cell r="H297">
            <v>0</v>
          </cell>
          <cell r="I297">
            <v>172</v>
          </cell>
          <cell r="J297">
            <v>0</v>
          </cell>
          <cell r="K297">
            <v>57</v>
          </cell>
          <cell r="L297">
            <v>0</v>
          </cell>
        </row>
        <row r="298">
          <cell r="D298" t="str">
            <v>行合野</v>
          </cell>
          <cell r="E298">
            <v>77</v>
          </cell>
          <cell r="F298">
            <v>0</v>
          </cell>
          <cell r="G298">
            <v>76</v>
          </cell>
          <cell r="H298">
            <v>0</v>
          </cell>
          <cell r="I298">
            <v>153</v>
          </cell>
          <cell r="J298">
            <v>0</v>
          </cell>
          <cell r="K298">
            <v>62</v>
          </cell>
          <cell r="L298">
            <v>0</v>
          </cell>
        </row>
        <row r="299">
          <cell r="D299" t="str">
            <v>田中（北波多）</v>
          </cell>
          <cell r="E299">
            <v>93</v>
          </cell>
          <cell r="F299">
            <v>2</v>
          </cell>
          <cell r="G299">
            <v>112</v>
          </cell>
          <cell r="H299">
            <v>0</v>
          </cell>
          <cell r="I299">
            <v>205</v>
          </cell>
          <cell r="J299">
            <v>2</v>
          </cell>
          <cell r="K299">
            <v>73</v>
          </cell>
          <cell r="L299">
            <v>2</v>
          </cell>
        </row>
        <row r="300">
          <cell r="D300" t="str">
            <v>下竹有</v>
          </cell>
          <cell r="E300">
            <v>41</v>
          </cell>
          <cell r="F300">
            <v>0</v>
          </cell>
          <cell r="G300">
            <v>48</v>
          </cell>
          <cell r="H300">
            <v>0</v>
          </cell>
          <cell r="I300">
            <v>89</v>
          </cell>
          <cell r="J300">
            <v>0</v>
          </cell>
          <cell r="K300">
            <v>54</v>
          </cell>
          <cell r="L300">
            <v>0</v>
          </cell>
        </row>
        <row r="301">
          <cell r="D301" t="str">
            <v>上竹有</v>
          </cell>
          <cell r="E301">
            <v>46</v>
          </cell>
          <cell r="F301">
            <v>0</v>
          </cell>
          <cell r="G301">
            <v>53</v>
          </cell>
          <cell r="H301">
            <v>0</v>
          </cell>
          <cell r="I301">
            <v>99</v>
          </cell>
          <cell r="J301">
            <v>0</v>
          </cell>
          <cell r="K301">
            <v>41</v>
          </cell>
          <cell r="L301">
            <v>0</v>
          </cell>
        </row>
        <row r="302">
          <cell r="D302" t="str">
            <v>山彦</v>
          </cell>
          <cell r="E302">
            <v>44</v>
          </cell>
          <cell r="F302">
            <v>0</v>
          </cell>
          <cell r="G302">
            <v>41</v>
          </cell>
          <cell r="H302">
            <v>0</v>
          </cell>
          <cell r="I302">
            <v>85</v>
          </cell>
          <cell r="J302">
            <v>0</v>
          </cell>
          <cell r="K302">
            <v>32</v>
          </cell>
          <cell r="L302">
            <v>0</v>
          </cell>
        </row>
        <row r="303">
          <cell r="D303" t="str">
            <v>下平野</v>
          </cell>
          <cell r="E303">
            <v>35</v>
          </cell>
          <cell r="F303">
            <v>0</v>
          </cell>
          <cell r="G303">
            <v>36</v>
          </cell>
          <cell r="H303">
            <v>0</v>
          </cell>
          <cell r="I303">
            <v>71</v>
          </cell>
          <cell r="J303">
            <v>0</v>
          </cell>
          <cell r="K303">
            <v>22</v>
          </cell>
          <cell r="L303">
            <v>0</v>
          </cell>
        </row>
        <row r="304">
          <cell r="D304" t="str">
            <v>上平野</v>
          </cell>
          <cell r="E304">
            <v>42</v>
          </cell>
          <cell r="F304">
            <v>0</v>
          </cell>
          <cell r="G304">
            <v>41</v>
          </cell>
          <cell r="H304">
            <v>0</v>
          </cell>
          <cell r="I304">
            <v>83</v>
          </cell>
          <cell r="J304">
            <v>0</v>
          </cell>
          <cell r="K304">
            <v>29</v>
          </cell>
          <cell r="L304">
            <v>0</v>
          </cell>
        </row>
        <row r="305">
          <cell r="D305" t="str">
            <v>成渕</v>
          </cell>
          <cell r="E305">
            <v>63</v>
          </cell>
          <cell r="F305">
            <v>0</v>
          </cell>
          <cell r="G305">
            <v>73</v>
          </cell>
          <cell r="H305">
            <v>0</v>
          </cell>
          <cell r="I305">
            <v>136</v>
          </cell>
          <cell r="J305">
            <v>0</v>
          </cell>
          <cell r="K305">
            <v>43</v>
          </cell>
          <cell r="L305">
            <v>0</v>
          </cell>
        </row>
        <row r="306">
          <cell r="D306" t="str">
            <v>千草野</v>
          </cell>
          <cell r="E306">
            <v>488</v>
          </cell>
          <cell r="F306">
            <v>0</v>
          </cell>
          <cell r="G306">
            <v>485</v>
          </cell>
          <cell r="H306">
            <v>2</v>
          </cell>
          <cell r="I306">
            <v>973</v>
          </cell>
          <cell r="J306">
            <v>2</v>
          </cell>
          <cell r="K306">
            <v>350</v>
          </cell>
          <cell r="L306">
            <v>2</v>
          </cell>
        </row>
        <row r="307">
          <cell r="D307" t="str">
            <v>立園</v>
          </cell>
          <cell r="E307">
            <v>88</v>
          </cell>
          <cell r="F307">
            <v>0</v>
          </cell>
          <cell r="G307">
            <v>108</v>
          </cell>
          <cell r="H307">
            <v>0</v>
          </cell>
          <cell r="I307">
            <v>196</v>
          </cell>
          <cell r="J307">
            <v>0</v>
          </cell>
          <cell r="K307">
            <v>84</v>
          </cell>
          <cell r="L307">
            <v>0</v>
          </cell>
        </row>
        <row r="308">
          <cell r="D308" t="str">
            <v>入野東</v>
          </cell>
          <cell r="E308">
            <v>197</v>
          </cell>
          <cell r="F308">
            <v>0</v>
          </cell>
          <cell r="G308">
            <v>221</v>
          </cell>
          <cell r="H308">
            <v>0</v>
          </cell>
          <cell r="I308">
            <v>418</v>
          </cell>
          <cell r="J308">
            <v>0</v>
          </cell>
          <cell r="K308">
            <v>161</v>
          </cell>
          <cell r="L308">
            <v>0</v>
          </cell>
        </row>
        <row r="309">
          <cell r="D309" t="str">
            <v>入野西</v>
          </cell>
          <cell r="E309">
            <v>161</v>
          </cell>
          <cell r="F309">
            <v>0</v>
          </cell>
          <cell r="G309">
            <v>159</v>
          </cell>
          <cell r="H309">
            <v>0</v>
          </cell>
          <cell r="I309">
            <v>320</v>
          </cell>
          <cell r="J309">
            <v>0</v>
          </cell>
          <cell r="K309">
            <v>122</v>
          </cell>
          <cell r="L309">
            <v>0</v>
          </cell>
        </row>
        <row r="310">
          <cell r="D310" t="str">
            <v>晴気</v>
          </cell>
          <cell r="E310">
            <v>82</v>
          </cell>
          <cell r="F310">
            <v>0</v>
          </cell>
          <cell r="G310">
            <v>79</v>
          </cell>
          <cell r="H310">
            <v>0</v>
          </cell>
          <cell r="I310">
            <v>161</v>
          </cell>
          <cell r="J310">
            <v>0</v>
          </cell>
          <cell r="K310">
            <v>52</v>
          </cell>
          <cell r="L310">
            <v>0</v>
          </cell>
        </row>
        <row r="311">
          <cell r="D311" t="str">
            <v>犬頭</v>
          </cell>
          <cell r="E311">
            <v>20</v>
          </cell>
          <cell r="F311">
            <v>0</v>
          </cell>
          <cell r="G311">
            <v>19</v>
          </cell>
          <cell r="H311">
            <v>0</v>
          </cell>
          <cell r="I311">
            <v>39</v>
          </cell>
          <cell r="J311">
            <v>0</v>
          </cell>
          <cell r="K311">
            <v>11</v>
          </cell>
          <cell r="L311">
            <v>0</v>
          </cell>
        </row>
        <row r="312">
          <cell r="D312" t="str">
            <v>星賀</v>
          </cell>
          <cell r="E312">
            <v>285</v>
          </cell>
          <cell r="F312">
            <v>0</v>
          </cell>
          <cell r="G312">
            <v>317</v>
          </cell>
          <cell r="H312">
            <v>0</v>
          </cell>
          <cell r="I312">
            <v>602</v>
          </cell>
          <cell r="J312">
            <v>0</v>
          </cell>
          <cell r="K312">
            <v>250</v>
          </cell>
          <cell r="L312">
            <v>0</v>
          </cell>
        </row>
        <row r="313">
          <cell r="D313" t="str">
            <v>向島</v>
          </cell>
          <cell r="E313">
            <v>30</v>
          </cell>
          <cell r="F313">
            <v>0</v>
          </cell>
          <cell r="G313">
            <v>25</v>
          </cell>
          <cell r="H313">
            <v>0</v>
          </cell>
          <cell r="I313">
            <v>55</v>
          </cell>
          <cell r="J313">
            <v>0</v>
          </cell>
          <cell r="K313">
            <v>21</v>
          </cell>
          <cell r="L313">
            <v>0</v>
          </cell>
        </row>
        <row r="314">
          <cell r="D314" t="str">
            <v>駄竹</v>
          </cell>
          <cell r="E314">
            <v>119</v>
          </cell>
          <cell r="F314">
            <v>0</v>
          </cell>
          <cell r="G314">
            <v>114</v>
          </cell>
          <cell r="H314">
            <v>0</v>
          </cell>
          <cell r="I314">
            <v>233</v>
          </cell>
          <cell r="J314">
            <v>0</v>
          </cell>
          <cell r="K314">
            <v>53</v>
          </cell>
          <cell r="L314">
            <v>0</v>
          </cell>
        </row>
        <row r="315">
          <cell r="D315" t="str">
            <v>納所西</v>
          </cell>
          <cell r="E315">
            <v>247</v>
          </cell>
          <cell r="F315">
            <v>0</v>
          </cell>
          <cell r="G315">
            <v>257</v>
          </cell>
          <cell r="H315">
            <v>0</v>
          </cell>
          <cell r="I315">
            <v>504</v>
          </cell>
          <cell r="J315">
            <v>0</v>
          </cell>
          <cell r="K315">
            <v>180</v>
          </cell>
          <cell r="L315">
            <v>0</v>
          </cell>
        </row>
        <row r="316">
          <cell r="D316" t="str">
            <v>納所東</v>
          </cell>
          <cell r="E316">
            <v>215</v>
          </cell>
          <cell r="F316">
            <v>0</v>
          </cell>
          <cell r="G316">
            <v>203</v>
          </cell>
          <cell r="H316">
            <v>1</v>
          </cell>
          <cell r="I316">
            <v>418</v>
          </cell>
          <cell r="J316">
            <v>1</v>
          </cell>
          <cell r="K316">
            <v>148</v>
          </cell>
          <cell r="L316">
            <v>1</v>
          </cell>
        </row>
        <row r="317">
          <cell r="D317" t="str">
            <v>京泊</v>
          </cell>
          <cell r="E317">
            <v>71</v>
          </cell>
          <cell r="F317">
            <v>0</v>
          </cell>
          <cell r="G317">
            <v>71</v>
          </cell>
          <cell r="H317">
            <v>0</v>
          </cell>
          <cell r="I317">
            <v>142</v>
          </cell>
          <cell r="J317">
            <v>0</v>
          </cell>
          <cell r="K317">
            <v>51</v>
          </cell>
          <cell r="L317">
            <v>0</v>
          </cell>
        </row>
        <row r="318">
          <cell r="D318" t="str">
            <v>鶴牧</v>
          </cell>
          <cell r="E318">
            <v>62</v>
          </cell>
          <cell r="F318">
            <v>0</v>
          </cell>
          <cell r="G318">
            <v>66</v>
          </cell>
          <cell r="H318">
            <v>0</v>
          </cell>
          <cell r="I318">
            <v>128</v>
          </cell>
          <cell r="J318">
            <v>0</v>
          </cell>
          <cell r="K318">
            <v>40</v>
          </cell>
          <cell r="L318">
            <v>0</v>
          </cell>
        </row>
        <row r="319">
          <cell r="D319" t="str">
            <v>菖津</v>
          </cell>
          <cell r="E319">
            <v>118</v>
          </cell>
          <cell r="F319">
            <v>0</v>
          </cell>
          <cell r="G319">
            <v>135</v>
          </cell>
          <cell r="H319">
            <v>0</v>
          </cell>
          <cell r="I319">
            <v>253</v>
          </cell>
          <cell r="J319">
            <v>0</v>
          </cell>
          <cell r="K319">
            <v>77</v>
          </cell>
          <cell r="L319">
            <v>0</v>
          </cell>
        </row>
        <row r="320">
          <cell r="D320" t="str">
            <v>大鶴</v>
          </cell>
          <cell r="E320">
            <v>10</v>
          </cell>
          <cell r="F320">
            <v>0</v>
          </cell>
          <cell r="G320">
            <v>25</v>
          </cell>
          <cell r="H320">
            <v>0</v>
          </cell>
          <cell r="I320">
            <v>35</v>
          </cell>
          <cell r="J320">
            <v>0</v>
          </cell>
          <cell r="K320">
            <v>27</v>
          </cell>
          <cell r="L320">
            <v>0</v>
          </cell>
        </row>
        <row r="321">
          <cell r="D321" t="str">
            <v>梅崎</v>
          </cell>
          <cell r="E321">
            <v>38</v>
          </cell>
          <cell r="F321">
            <v>1</v>
          </cell>
          <cell r="G321">
            <v>40</v>
          </cell>
          <cell r="H321">
            <v>0</v>
          </cell>
          <cell r="I321">
            <v>78</v>
          </cell>
          <cell r="J321">
            <v>1</v>
          </cell>
          <cell r="K321">
            <v>25</v>
          </cell>
          <cell r="L321">
            <v>1</v>
          </cell>
        </row>
        <row r="322">
          <cell r="D322" t="str">
            <v>寺浦</v>
          </cell>
          <cell r="E322">
            <v>49</v>
          </cell>
          <cell r="F322">
            <v>0</v>
          </cell>
          <cell r="G322">
            <v>54</v>
          </cell>
          <cell r="H322">
            <v>0</v>
          </cell>
          <cell r="I322">
            <v>103</v>
          </cell>
          <cell r="J322">
            <v>0</v>
          </cell>
          <cell r="K322">
            <v>35</v>
          </cell>
          <cell r="L322">
            <v>0</v>
          </cell>
        </row>
        <row r="323">
          <cell r="D323" t="str">
            <v>新木場</v>
          </cell>
          <cell r="E323">
            <v>130</v>
          </cell>
          <cell r="F323">
            <v>0</v>
          </cell>
          <cell r="G323">
            <v>148</v>
          </cell>
          <cell r="H323">
            <v>26</v>
          </cell>
          <cell r="I323">
            <v>278</v>
          </cell>
          <cell r="J323">
            <v>26</v>
          </cell>
          <cell r="K323">
            <v>122</v>
          </cell>
          <cell r="L323">
            <v>26</v>
          </cell>
        </row>
        <row r="324">
          <cell r="D324" t="str">
            <v>上ケ倉</v>
          </cell>
          <cell r="E324">
            <v>23</v>
          </cell>
          <cell r="F324">
            <v>0</v>
          </cell>
          <cell r="G324">
            <v>27</v>
          </cell>
          <cell r="H324">
            <v>0</v>
          </cell>
          <cell r="I324">
            <v>50</v>
          </cell>
          <cell r="J324">
            <v>0</v>
          </cell>
          <cell r="K324">
            <v>21</v>
          </cell>
          <cell r="L324">
            <v>0</v>
          </cell>
        </row>
        <row r="325">
          <cell r="D325" t="str">
            <v>田野</v>
          </cell>
          <cell r="E325">
            <v>125</v>
          </cell>
          <cell r="F325">
            <v>0</v>
          </cell>
          <cell r="G325">
            <v>114</v>
          </cell>
          <cell r="H325">
            <v>0</v>
          </cell>
          <cell r="I325">
            <v>239</v>
          </cell>
          <cell r="J325">
            <v>0</v>
          </cell>
          <cell r="K325">
            <v>92</v>
          </cell>
          <cell r="L325">
            <v>0</v>
          </cell>
        </row>
        <row r="326">
          <cell r="D326" t="str">
            <v>新田</v>
          </cell>
          <cell r="E326">
            <v>35</v>
          </cell>
          <cell r="F326">
            <v>0</v>
          </cell>
          <cell r="G326">
            <v>45</v>
          </cell>
          <cell r="H326">
            <v>0</v>
          </cell>
          <cell r="I326">
            <v>80</v>
          </cell>
          <cell r="J326">
            <v>0</v>
          </cell>
          <cell r="K326">
            <v>41</v>
          </cell>
          <cell r="L326">
            <v>0</v>
          </cell>
        </row>
        <row r="327">
          <cell r="D327" t="str">
            <v>高串</v>
          </cell>
          <cell r="E327">
            <v>446</v>
          </cell>
          <cell r="F327">
            <v>0</v>
          </cell>
          <cell r="G327">
            <v>495</v>
          </cell>
          <cell r="H327">
            <v>0</v>
          </cell>
          <cell r="I327">
            <v>941</v>
          </cell>
          <cell r="J327">
            <v>0</v>
          </cell>
          <cell r="K327">
            <v>402</v>
          </cell>
          <cell r="L327">
            <v>0</v>
          </cell>
        </row>
        <row r="328">
          <cell r="D328" t="str">
            <v>阿漕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D329" t="str">
            <v>切木</v>
          </cell>
          <cell r="E329">
            <v>131</v>
          </cell>
          <cell r="F329">
            <v>1</v>
          </cell>
          <cell r="G329">
            <v>149</v>
          </cell>
          <cell r="H329">
            <v>1</v>
          </cell>
          <cell r="I329">
            <v>280</v>
          </cell>
          <cell r="J329">
            <v>2</v>
          </cell>
          <cell r="K329">
            <v>96</v>
          </cell>
          <cell r="L329">
            <v>1</v>
          </cell>
        </row>
        <row r="330">
          <cell r="D330" t="str">
            <v>赤坂</v>
          </cell>
          <cell r="E330">
            <v>9</v>
          </cell>
          <cell r="F330">
            <v>0</v>
          </cell>
          <cell r="G330">
            <v>13</v>
          </cell>
          <cell r="H330">
            <v>0</v>
          </cell>
          <cell r="I330">
            <v>22</v>
          </cell>
          <cell r="J330">
            <v>0</v>
          </cell>
          <cell r="K330">
            <v>6</v>
          </cell>
          <cell r="L330">
            <v>0</v>
          </cell>
        </row>
        <row r="331">
          <cell r="D331" t="str">
            <v>湯野浦</v>
          </cell>
          <cell r="E331">
            <v>49</v>
          </cell>
          <cell r="F331">
            <v>0</v>
          </cell>
          <cell r="G331">
            <v>40</v>
          </cell>
          <cell r="H331">
            <v>0</v>
          </cell>
          <cell r="I331">
            <v>89</v>
          </cell>
          <cell r="J331">
            <v>0</v>
          </cell>
          <cell r="K331">
            <v>34</v>
          </cell>
          <cell r="L331">
            <v>0</v>
          </cell>
        </row>
        <row r="332">
          <cell r="D332" t="str">
            <v>杉野浦</v>
          </cell>
          <cell r="E332">
            <v>51</v>
          </cell>
          <cell r="F332">
            <v>0</v>
          </cell>
          <cell r="G332">
            <v>58</v>
          </cell>
          <cell r="H332">
            <v>0</v>
          </cell>
          <cell r="I332">
            <v>109</v>
          </cell>
          <cell r="J332">
            <v>0</v>
          </cell>
          <cell r="K332">
            <v>46</v>
          </cell>
          <cell r="L332">
            <v>0</v>
          </cell>
        </row>
        <row r="333">
          <cell r="D333" t="str">
            <v>中浦</v>
          </cell>
          <cell r="E333">
            <v>75</v>
          </cell>
          <cell r="F333">
            <v>0</v>
          </cell>
          <cell r="G333">
            <v>59</v>
          </cell>
          <cell r="H333">
            <v>1</v>
          </cell>
          <cell r="I333">
            <v>134</v>
          </cell>
          <cell r="J333">
            <v>1</v>
          </cell>
          <cell r="K333">
            <v>55</v>
          </cell>
          <cell r="L333">
            <v>1</v>
          </cell>
        </row>
        <row r="334">
          <cell r="D334" t="str">
            <v>大浦岡</v>
          </cell>
          <cell r="E334">
            <v>58</v>
          </cell>
          <cell r="F334">
            <v>0</v>
          </cell>
          <cell r="G334">
            <v>54</v>
          </cell>
          <cell r="H334">
            <v>0</v>
          </cell>
          <cell r="I334">
            <v>112</v>
          </cell>
          <cell r="J334">
            <v>0</v>
          </cell>
          <cell r="K334">
            <v>39</v>
          </cell>
          <cell r="L334">
            <v>0</v>
          </cell>
        </row>
        <row r="335">
          <cell r="D335" t="str">
            <v>大浦浜</v>
          </cell>
          <cell r="E335">
            <v>99</v>
          </cell>
          <cell r="F335">
            <v>0</v>
          </cell>
          <cell r="G335">
            <v>107</v>
          </cell>
          <cell r="H335">
            <v>0</v>
          </cell>
          <cell r="I335">
            <v>206</v>
          </cell>
          <cell r="J335">
            <v>0</v>
          </cell>
          <cell r="K335">
            <v>64</v>
          </cell>
          <cell r="L335">
            <v>0</v>
          </cell>
        </row>
        <row r="336">
          <cell r="D336" t="str">
            <v>満越</v>
          </cell>
          <cell r="E336">
            <v>51</v>
          </cell>
          <cell r="F336">
            <v>0</v>
          </cell>
          <cell r="G336">
            <v>58</v>
          </cell>
          <cell r="H336">
            <v>0</v>
          </cell>
          <cell r="I336">
            <v>109</v>
          </cell>
          <cell r="J336">
            <v>0</v>
          </cell>
          <cell r="K336">
            <v>36</v>
          </cell>
          <cell r="L336">
            <v>0</v>
          </cell>
        </row>
        <row r="337">
          <cell r="D337" t="str">
            <v>瓜ケ坂</v>
          </cell>
          <cell r="E337">
            <v>85</v>
          </cell>
          <cell r="F337">
            <v>0</v>
          </cell>
          <cell r="G337">
            <v>94</v>
          </cell>
          <cell r="H337">
            <v>0</v>
          </cell>
          <cell r="I337">
            <v>179</v>
          </cell>
          <cell r="J337">
            <v>0</v>
          </cell>
          <cell r="K337">
            <v>51</v>
          </cell>
          <cell r="L337">
            <v>0</v>
          </cell>
        </row>
        <row r="338">
          <cell r="D338" t="str">
            <v>八折栄</v>
          </cell>
          <cell r="E338">
            <v>41</v>
          </cell>
          <cell r="F338">
            <v>0</v>
          </cell>
          <cell r="G338">
            <v>47</v>
          </cell>
          <cell r="H338">
            <v>0</v>
          </cell>
          <cell r="I338">
            <v>88</v>
          </cell>
          <cell r="J338">
            <v>0</v>
          </cell>
          <cell r="K338">
            <v>50</v>
          </cell>
          <cell r="L338">
            <v>0</v>
          </cell>
        </row>
        <row r="339">
          <cell r="D339" t="str">
            <v>万賀里川</v>
          </cell>
          <cell r="E339">
            <v>96</v>
          </cell>
          <cell r="F339">
            <v>0</v>
          </cell>
          <cell r="G339">
            <v>96</v>
          </cell>
          <cell r="H339">
            <v>1</v>
          </cell>
          <cell r="I339">
            <v>192</v>
          </cell>
          <cell r="J339">
            <v>1</v>
          </cell>
          <cell r="K339">
            <v>68</v>
          </cell>
          <cell r="L339">
            <v>1</v>
          </cell>
        </row>
        <row r="340">
          <cell r="D340" t="str">
            <v>仁田野尾</v>
          </cell>
          <cell r="E340">
            <v>39</v>
          </cell>
          <cell r="F340">
            <v>0</v>
          </cell>
          <cell r="G340">
            <v>40</v>
          </cell>
          <cell r="H340">
            <v>0</v>
          </cell>
          <cell r="I340">
            <v>79</v>
          </cell>
          <cell r="J340">
            <v>0</v>
          </cell>
          <cell r="K340">
            <v>23</v>
          </cell>
          <cell r="L340">
            <v>0</v>
          </cell>
        </row>
        <row r="341">
          <cell r="D341" t="str">
            <v>牧の地</v>
          </cell>
          <cell r="E341">
            <v>16</v>
          </cell>
          <cell r="F341">
            <v>0</v>
          </cell>
          <cell r="G341">
            <v>16</v>
          </cell>
          <cell r="H341">
            <v>0</v>
          </cell>
          <cell r="I341">
            <v>32</v>
          </cell>
          <cell r="J341">
            <v>0</v>
          </cell>
          <cell r="K341">
            <v>8</v>
          </cell>
          <cell r="L341">
            <v>0</v>
          </cell>
        </row>
        <row r="342">
          <cell r="D342" t="str">
            <v>鬼木</v>
          </cell>
          <cell r="E342">
            <v>5</v>
          </cell>
          <cell r="F342">
            <v>0</v>
          </cell>
          <cell r="G342">
            <v>9</v>
          </cell>
          <cell r="H342">
            <v>0</v>
          </cell>
          <cell r="I342">
            <v>14</v>
          </cell>
          <cell r="J342">
            <v>0</v>
          </cell>
          <cell r="K342">
            <v>6</v>
          </cell>
          <cell r="L342">
            <v>0</v>
          </cell>
        </row>
        <row r="343">
          <cell r="D343" t="str">
            <v>一堂</v>
          </cell>
          <cell r="E343">
            <v>4</v>
          </cell>
          <cell r="F343">
            <v>0</v>
          </cell>
          <cell r="G343">
            <v>4</v>
          </cell>
          <cell r="H343">
            <v>0</v>
          </cell>
          <cell r="I343">
            <v>8</v>
          </cell>
          <cell r="J343">
            <v>0</v>
          </cell>
          <cell r="K343">
            <v>2</v>
          </cell>
          <cell r="L343">
            <v>0</v>
          </cell>
        </row>
        <row r="344">
          <cell r="D344" t="str">
            <v>野元</v>
          </cell>
          <cell r="E344">
            <v>21</v>
          </cell>
          <cell r="F344">
            <v>0</v>
          </cell>
          <cell r="G344">
            <v>27</v>
          </cell>
          <cell r="H344">
            <v>0</v>
          </cell>
          <cell r="I344">
            <v>48</v>
          </cell>
          <cell r="J344">
            <v>0</v>
          </cell>
          <cell r="K344">
            <v>17</v>
          </cell>
          <cell r="L344">
            <v>0</v>
          </cell>
        </row>
        <row r="345">
          <cell r="D345" t="str">
            <v>元組</v>
          </cell>
          <cell r="E345">
            <v>142</v>
          </cell>
          <cell r="F345">
            <v>0</v>
          </cell>
          <cell r="G345">
            <v>147</v>
          </cell>
          <cell r="H345">
            <v>0</v>
          </cell>
          <cell r="I345">
            <v>289</v>
          </cell>
          <cell r="J345">
            <v>0</v>
          </cell>
          <cell r="K345">
            <v>112</v>
          </cell>
          <cell r="L345">
            <v>0</v>
          </cell>
        </row>
        <row r="346">
          <cell r="D346" t="str">
            <v>茜屋町</v>
          </cell>
          <cell r="E346">
            <v>77</v>
          </cell>
          <cell r="F346">
            <v>2</v>
          </cell>
          <cell r="G346">
            <v>96</v>
          </cell>
          <cell r="H346">
            <v>0</v>
          </cell>
          <cell r="I346">
            <v>173</v>
          </cell>
          <cell r="J346">
            <v>2</v>
          </cell>
          <cell r="K346">
            <v>75</v>
          </cell>
          <cell r="L346">
            <v>2</v>
          </cell>
        </row>
        <row r="347">
          <cell r="D347" t="str">
            <v>畑ヶ中</v>
          </cell>
          <cell r="E347">
            <v>55</v>
          </cell>
          <cell r="F347">
            <v>0</v>
          </cell>
          <cell r="G347">
            <v>60</v>
          </cell>
          <cell r="H347">
            <v>1</v>
          </cell>
          <cell r="I347">
            <v>115</v>
          </cell>
          <cell r="J347">
            <v>1</v>
          </cell>
          <cell r="K347">
            <v>45</v>
          </cell>
          <cell r="L347">
            <v>1</v>
          </cell>
        </row>
        <row r="348">
          <cell r="D348" t="str">
            <v>沙子</v>
          </cell>
          <cell r="E348">
            <v>49</v>
          </cell>
          <cell r="F348">
            <v>0</v>
          </cell>
          <cell r="G348">
            <v>51</v>
          </cell>
          <cell r="H348">
            <v>1</v>
          </cell>
          <cell r="I348">
            <v>100</v>
          </cell>
          <cell r="J348">
            <v>1</v>
          </cell>
          <cell r="K348">
            <v>35</v>
          </cell>
          <cell r="L348">
            <v>1</v>
          </cell>
        </row>
        <row r="349">
          <cell r="D349" t="str">
            <v>麦原</v>
          </cell>
          <cell r="E349">
            <v>29</v>
          </cell>
          <cell r="F349">
            <v>0</v>
          </cell>
          <cell r="G349">
            <v>27</v>
          </cell>
          <cell r="H349">
            <v>0</v>
          </cell>
          <cell r="I349">
            <v>56</v>
          </cell>
          <cell r="J349">
            <v>0</v>
          </cell>
          <cell r="K349">
            <v>22</v>
          </cell>
          <cell r="L349">
            <v>0</v>
          </cell>
        </row>
        <row r="350">
          <cell r="D350" t="str">
            <v>先部</v>
          </cell>
          <cell r="E350">
            <v>61</v>
          </cell>
          <cell r="F350">
            <v>0</v>
          </cell>
          <cell r="G350">
            <v>69</v>
          </cell>
          <cell r="H350">
            <v>0</v>
          </cell>
          <cell r="I350">
            <v>130</v>
          </cell>
          <cell r="J350">
            <v>0</v>
          </cell>
          <cell r="K350">
            <v>52</v>
          </cell>
          <cell r="L350">
            <v>0</v>
          </cell>
        </row>
        <row r="351">
          <cell r="D351" t="str">
            <v>浦方</v>
          </cell>
          <cell r="E351">
            <v>70</v>
          </cell>
          <cell r="F351">
            <v>0</v>
          </cell>
          <cell r="G351">
            <v>90</v>
          </cell>
          <cell r="H351">
            <v>0</v>
          </cell>
          <cell r="I351">
            <v>160</v>
          </cell>
          <cell r="J351">
            <v>0</v>
          </cell>
          <cell r="K351">
            <v>73</v>
          </cell>
          <cell r="L351">
            <v>0</v>
          </cell>
        </row>
        <row r="352">
          <cell r="D352" t="str">
            <v>殿山</v>
          </cell>
          <cell r="E352">
            <v>84</v>
          </cell>
          <cell r="F352">
            <v>0</v>
          </cell>
          <cell r="G352">
            <v>103</v>
          </cell>
          <cell r="H352">
            <v>0</v>
          </cell>
          <cell r="I352">
            <v>187</v>
          </cell>
          <cell r="J352">
            <v>0</v>
          </cell>
          <cell r="K352">
            <v>75</v>
          </cell>
          <cell r="L352">
            <v>0</v>
          </cell>
        </row>
        <row r="353">
          <cell r="D353" t="str">
            <v>先方</v>
          </cell>
          <cell r="E353">
            <v>33</v>
          </cell>
          <cell r="F353">
            <v>0</v>
          </cell>
          <cell r="G353">
            <v>41</v>
          </cell>
          <cell r="H353">
            <v>0</v>
          </cell>
          <cell r="I353">
            <v>74</v>
          </cell>
          <cell r="J353">
            <v>0</v>
          </cell>
          <cell r="K353">
            <v>43</v>
          </cell>
          <cell r="L353">
            <v>0</v>
          </cell>
        </row>
        <row r="354">
          <cell r="D354" t="str">
            <v>古里</v>
          </cell>
          <cell r="E354">
            <v>45</v>
          </cell>
          <cell r="F354">
            <v>0</v>
          </cell>
          <cell r="G354">
            <v>63</v>
          </cell>
          <cell r="H354">
            <v>0</v>
          </cell>
          <cell r="I354">
            <v>108</v>
          </cell>
          <cell r="J354">
            <v>0</v>
          </cell>
          <cell r="K354">
            <v>56</v>
          </cell>
          <cell r="L354">
            <v>0</v>
          </cell>
        </row>
        <row r="355">
          <cell r="D355" t="str">
            <v>中町（鎮西）</v>
          </cell>
          <cell r="E355">
            <v>27</v>
          </cell>
          <cell r="F355">
            <v>0</v>
          </cell>
          <cell r="G355">
            <v>28</v>
          </cell>
          <cell r="H355">
            <v>0</v>
          </cell>
          <cell r="I355">
            <v>55</v>
          </cell>
          <cell r="J355">
            <v>0</v>
          </cell>
          <cell r="K355">
            <v>27</v>
          </cell>
          <cell r="L355">
            <v>0</v>
          </cell>
        </row>
        <row r="356">
          <cell r="D356" t="str">
            <v>海士町（鎮西）</v>
          </cell>
          <cell r="E356">
            <v>41</v>
          </cell>
          <cell r="F356">
            <v>0</v>
          </cell>
          <cell r="G356">
            <v>41</v>
          </cell>
          <cell r="H356">
            <v>0</v>
          </cell>
          <cell r="I356">
            <v>82</v>
          </cell>
          <cell r="J356">
            <v>0</v>
          </cell>
          <cell r="K356">
            <v>37</v>
          </cell>
          <cell r="L356">
            <v>0</v>
          </cell>
        </row>
        <row r="357">
          <cell r="D357" t="str">
            <v>串</v>
          </cell>
          <cell r="E357">
            <v>118</v>
          </cell>
          <cell r="F357">
            <v>0</v>
          </cell>
          <cell r="G357">
            <v>130</v>
          </cell>
          <cell r="H357">
            <v>0</v>
          </cell>
          <cell r="I357">
            <v>248</v>
          </cell>
          <cell r="J357">
            <v>0</v>
          </cell>
          <cell r="K357">
            <v>78</v>
          </cell>
          <cell r="L357">
            <v>0</v>
          </cell>
        </row>
        <row r="358">
          <cell r="D358" t="str">
            <v>前田</v>
          </cell>
          <cell r="E358">
            <v>80</v>
          </cell>
          <cell r="F358">
            <v>0</v>
          </cell>
          <cell r="G358">
            <v>85</v>
          </cell>
          <cell r="H358">
            <v>0</v>
          </cell>
          <cell r="I358">
            <v>165</v>
          </cell>
          <cell r="J358">
            <v>0</v>
          </cell>
          <cell r="K358">
            <v>58</v>
          </cell>
          <cell r="L358">
            <v>0</v>
          </cell>
        </row>
        <row r="359">
          <cell r="D359" t="str">
            <v>竹ノ内</v>
          </cell>
          <cell r="E359">
            <v>101</v>
          </cell>
          <cell r="F359">
            <v>0</v>
          </cell>
          <cell r="G359">
            <v>127</v>
          </cell>
          <cell r="H359">
            <v>0</v>
          </cell>
          <cell r="I359">
            <v>228</v>
          </cell>
          <cell r="J359">
            <v>0</v>
          </cell>
          <cell r="K359">
            <v>81</v>
          </cell>
          <cell r="L359">
            <v>0</v>
          </cell>
        </row>
        <row r="360">
          <cell r="D360" t="str">
            <v>加唐島</v>
          </cell>
          <cell r="E360">
            <v>68</v>
          </cell>
          <cell r="F360">
            <v>0</v>
          </cell>
          <cell r="G360">
            <v>66</v>
          </cell>
          <cell r="H360">
            <v>0</v>
          </cell>
          <cell r="I360">
            <v>134</v>
          </cell>
          <cell r="J360">
            <v>0</v>
          </cell>
          <cell r="K360">
            <v>64</v>
          </cell>
          <cell r="L360">
            <v>0</v>
          </cell>
        </row>
        <row r="361">
          <cell r="D361" t="str">
            <v>松島</v>
          </cell>
          <cell r="E361">
            <v>34</v>
          </cell>
          <cell r="F361">
            <v>0</v>
          </cell>
          <cell r="G361">
            <v>22</v>
          </cell>
          <cell r="H361">
            <v>0</v>
          </cell>
          <cell r="I361">
            <v>56</v>
          </cell>
          <cell r="J361">
            <v>0</v>
          </cell>
          <cell r="K361">
            <v>22</v>
          </cell>
          <cell r="L361">
            <v>0</v>
          </cell>
        </row>
        <row r="362">
          <cell r="D362" t="str">
            <v>宮ノ本</v>
          </cell>
          <cell r="E362">
            <v>91</v>
          </cell>
          <cell r="F362">
            <v>0</v>
          </cell>
          <cell r="G362">
            <v>83</v>
          </cell>
          <cell r="H362">
            <v>0</v>
          </cell>
          <cell r="I362">
            <v>174</v>
          </cell>
          <cell r="J362">
            <v>0</v>
          </cell>
          <cell r="K362">
            <v>73</v>
          </cell>
          <cell r="L362">
            <v>0</v>
          </cell>
        </row>
        <row r="363">
          <cell r="D363" t="str">
            <v>野中</v>
          </cell>
          <cell r="E363">
            <v>37</v>
          </cell>
          <cell r="F363">
            <v>1</v>
          </cell>
          <cell r="G363">
            <v>35</v>
          </cell>
          <cell r="H363">
            <v>0</v>
          </cell>
          <cell r="I363">
            <v>72</v>
          </cell>
          <cell r="J363">
            <v>1</v>
          </cell>
          <cell r="K363">
            <v>35</v>
          </cell>
          <cell r="L363">
            <v>1</v>
          </cell>
        </row>
        <row r="364">
          <cell r="D364" t="str">
            <v>二タ松</v>
          </cell>
          <cell r="E364">
            <v>52</v>
          </cell>
          <cell r="F364">
            <v>0</v>
          </cell>
          <cell r="G364">
            <v>38</v>
          </cell>
          <cell r="H364">
            <v>1</v>
          </cell>
          <cell r="I364">
            <v>90</v>
          </cell>
          <cell r="J364">
            <v>1</v>
          </cell>
          <cell r="K364">
            <v>39</v>
          </cell>
          <cell r="L364">
            <v>1</v>
          </cell>
        </row>
        <row r="365">
          <cell r="D365" t="str">
            <v>村下</v>
          </cell>
          <cell r="E365">
            <v>70</v>
          </cell>
          <cell r="F365">
            <v>0</v>
          </cell>
          <cell r="G365">
            <v>91</v>
          </cell>
          <cell r="H365">
            <v>0</v>
          </cell>
          <cell r="I365">
            <v>161</v>
          </cell>
          <cell r="J365">
            <v>0</v>
          </cell>
          <cell r="K365">
            <v>92</v>
          </cell>
          <cell r="L365">
            <v>0</v>
          </cell>
        </row>
        <row r="366">
          <cell r="D366" t="str">
            <v>深田</v>
          </cell>
          <cell r="E366">
            <v>43</v>
          </cell>
          <cell r="F366">
            <v>0</v>
          </cell>
          <cell r="G366">
            <v>57</v>
          </cell>
          <cell r="H366">
            <v>0</v>
          </cell>
          <cell r="I366">
            <v>100</v>
          </cell>
          <cell r="J366">
            <v>0</v>
          </cell>
          <cell r="K366">
            <v>32</v>
          </cell>
          <cell r="L366">
            <v>0</v>
          </cell>
        </row>
        <row r="367">
          <cell r="D367" t="str">
            <v>中通（下）</v>
          </cell>
          <cell r="E367">
            <v>26</v>
          </cell>
          <cell r="F367">
            <v>0</v>
          </cell>
          <cell r="G367">
            <v>21</v>
          </cell>
          <cell r="H367">
            <v>0</v>
          </cell>
          <cell r="I367">
            <v>47</v>
          </cell>
          <cell r="J367">
            <v>0</v>
          </cell>
          <cell r="K367">
            <v>15</v>
          </cell>
          <cell r="L367">
            <v>0</v>
          </cell>
        </row>
        <row r="368">
          <cell r="D368" t="str">
            <v>中通（上）</v>
          </cell>
          <cell r="E368">
            <v>33</v>
          </cell>
          <cell r="F368">
            <v>0</v>
          </cell>
          <cell r="G368">
            <v>31</v>
          </cell>
          <cell r="H368">
            <v>0</v>
          </cell>
          <cell r="I368">
            <v>64</v>
          </cell>
          <cell r="J368">
            <v>0</v>
          </cell>
          <cell r="K368">
            <v>21</v>
          </cell>
          <cell r="L368">
            <v>0</v>
          </cell>
        </row>
        <row r="369">
          <cell r="D369" t="str">
            <v>中平</v>
          </cell>
          <cell r="E369">
            <v>38</v>
          </cell>
          <cell r="F369">
            <v>0</v>
          </cell>
          <cell r="G369">
            <v>37</v>
          </cell>
          <cell r="H369">
            <v>0</v>
          </cell>
          <cell r="I369">
            <v>75</v>
          </cell>
          <cell r="J369">
            <v>0</v>
          </cell>
          <cell r="K369">
            <v>25</v>
          </cell>
          <cell r="L369">
            <v>0</v>
          </cell>
        </row>
        <row r="370">
          <cell r="D370" t="str">
            <v>潟</v>
          </cell>
          <cell r="E370">
            <v>31</v>
          </cell>
          <cell r="F370">
            <v>0</v>
          </cell>
          <cell r="G370">
            <v>36</v>
          </cell>
          <cell r="H370">
            <v>0</v>
          </cell>
          <cell r="I370">
            <v>67</v>
          </cell>
          <cell r="J370">
            <v>0</v>
          </cell>
          <cell r="K370">
            <v>23</v>
          </cell>
          <cell r="L370">
            <v>0</v>
          </cell>
        </row>
        <row r="371">
          <cell r="D371" t="str">
            <v>横竹</v>
          </cell>
          <cell r="E371">
            <v>105</v>
          </cell>
          <cell r="F371">
            <v>0</v>
          </cell>
          <cell r="G371">
            <v>116</v>
          </cell>
          <cell r="H371">
            <v>0</v>
          </cell>
          <cell r="I371">
            <v>221</v>
          </cell>
          <cell r="J371">
            <v>0</v>
          </cell>
          <cell r="K371">
            <v>75</v>
          </cell>
          <cell r="L371">
            <v>0</v>
          </cell>
        </row>
        <row r="372">
          <cell r="D372" t="str">
            <v>石室上一班</v>
          </cell>
          <cell r="E372">
            <v>53</v>
          </cell>
          <cell r="F372">
            <v>0</v>
          </cell>
          <cell r="G372">
            <v>53</v>
          </cell>
          <cell r="H372">
            <v>0</v>
          </cell>
          <cell r="I372">
            <v>106</v>
          </cell>
          <cell r="J372">
            <v>0</v>
          </cell>
          <cell r="K372">
            <v>34</v>
          </cell>
          <cell r="L372">
            <v>0</v>
          </cell>
        </row>
        <row r="373">
          <cell r="D373" t="str">
            <v>石室上二班</v>
          </cell>
          <cell r="E373">
            <v>47</v>
          </cell>
          <cell r="F373">
            <v>0</v>
          </cell>
          <cell r="G373">
            <v>42</v>
          </cell>
          <cell r="H373">
            <v>0</v>
          </cell>
          <cell r="I373">
            <v>89</v>
          </cell>
          <cell r="J373">
            <v>0</v>
          </cell>
          <cell r="K373">
            <v>32</v>
          </cell>
          <cell r="L373">
            <v>0</v>
          </cell>
        </row>
        <row r="374">
          <cell r="D374" t="str">
            <v>石室下一班</v>
          </cell>
          <cell r="E374">
            <v>30</v>
          </cell>
          <cell r="F374">
            <v>0</v>
          </cell>
          <cell r="G374">
            <v>36</v>
          </cell>
          <cell r="H374">
            <v>0</v>
          </cell>
          <cell r="I374">
            <v>66</v>
          </cell>
          <cell r="J374">
            <v>0</v>
          </cell>
          <cell r="K374">
            <v>26</v>
          </cell>
          <cell r="L374">
            <v>0</v>
          </cell>
        </row>
        <row r="375">
          <cell r="D375" t="str">
            <v>石室下二班</v>
          </cell>
          <cell r="E375">
            <v>31</v>
          </cell>
          <cell r="F375">
            <v>0</v>
          </cell>
          <cell r="G375">
            <v>32</v>
          </cell>
          <cell r="H375">
            <v>0</v>
          </cell>
          <cell r="I375">
            <v>63</v>
          </cell>
          <cell r="J375">
            <v>0</v>
          </cell>
          <cell r="K375">
            <v>28</v>
          </cell>
          <cell r="L375">
            <v>0</v>
          </cell>
        </row>
        <row r="376">
          <cell r="D376" t="str">
            <v>加倉</v>
          </cell>
          <cell r="E376">
            <v>52</v>
          </cell>
          <cell r="F376">
            <v>0</v>
          </cell>
          <cell r="G376">
            <v>55</v>
          </cell>
          <cell r="H376">
            <v>0</v>
          </cell>
          <cell r="I376">
            <v>107</v>
          </cell>
          <cell r="J376">
            <v>0</v>
          </cell>
          <cell r="K376">
            <v>42</v>
          </cell>
          <cell r="L376">
            <v>0</v>
          </cell>
        </row>
        <row r="377">
          <cell r="D377" t="str">
            <v>高野</v>
          </cell>
          <cell r="E377">
            <v>39</v>
          </cell>
          <cell r="F377">
            <v>0</v>
          </cell>
          <cell r="G377">
            <v>30</v>
          </cell>
          <cell r="H377">
            <v>0</v>
          </cell>
          <cell r="I377">
            <v>69</v>
          </cell>
          <cell r="J377">
            <v>0</v>
          </cell>
          <cell r="K377">
            <v>27</v>
          </cell>
          <cell r="L377">
            <v>0</v>
          </cell>
        </row>
        <row r="378">
          <cell r="D378" t="str">
            <v>岩野</v>
          </cell>
          <cell r="E378">
            <v>59</v>
          </cell>
          <cell r="F378">
            <v>0</v>
          </cell>
          <cell r="G378">
            <v>61</v>
          </cell>
          <cell r="H378">
            <v>0</v>
          </cell>
          <cell r="I378">
            <v>120</v>
          </cell>
          <cell r="J378">
            <v>0</v>
          </cell>
          <cell r="K378">
            <v>50</v>
          </cell>
          <cell r="L378">
            <v>0</v>
          </cell>
        </row>
        <row r="379">
          <cell r="D379" t="str">
            <v>八床</v>
          </cell>
          <cell r="E379">
            <v>49</v>
          </cell>
          <cell r="F379">
            <v>0</v>
          </cell>
          <cell r="G379">
            <v>47</v>
          </cell>
          <cell r="H379">
            <v>0</v>
          </cell>
          <cell r="I379">
            <v>96</v>
          </cell>
          <cell r="J379">
            <v>0</v>
          </cell>
          <cell r="K379">
            <v>32</v>
          </cell>
          <cell r="L379">
            <v>0</v>
          </cell>
        </row>
        <row r="380">
          <cell r="D380" t="str">
            <v>菖蒲</v>
          </cell>
          <cell r="E380">
            <v>110</v>
          </cell>
          <cell r="F380">
            <v>0</v>
          </cell>
          <cell r="G380">
            <v>108</v>
          </cell>
          <cell r="H380">
            <v>0</v>
          </cell>
          <cell r="I380">
            <v>218</v>
          </cell>
          <cell r="J380">
            <v>0</v>
          </cell>
          <cell r="K380">
            <v>79</v>
          </cell>
          <cell r="L380">
            <v>0</v>
          </cell>
        </row>
        <row r="381">
          <cell r="D381" t="str">
            <v>早田</v>
          </cell>
          <cell r="E381">
            <v>68</v>
          </cell>
          <cell r="F381">
            <v>0</v>
          </cell>
          <cell r="G381">
            <v>93</v>
          </cell>
          <cell r="H381">
            <v>0</v>
          </cell>
          <cell r="I381">
            <v>161</v>
          </cell>
          <cell r="J381">
            <v>0</v>
          </cell>
          <cell r="K381">
            <v>55</v>
          </cell>
          <cell r="L381">
            <v>0</v>
          </cell>
        </row>
        <row r="382">
          <cell r="D382" t="str">
            <v>塩鶴</v>
          </cell>
          <cell r="E382">
            <v>72</v>
          </cell>
          <cell r="F382">
            <v>0</v>
          </cell>
          <cell r="G382">
            <v>69</v>
          </cell>
          <cell r="H382">
            <v>0</v>
          </cell>
          <cell r="I382">
            <v>141</v>
          </cell>
          <cell r="J382">
            <v>0</v>
          </cell>
          <cell r="K382">
            <v>53</v>
          </cell>
          <cell r="L382">
            <v>0</v>
          </cell>
        </row>
        <row r="383">
          <cell r="D383" t="str">
            <v>赤木</v>
          </cell>
          <cell r="E383">
            <v>103</v>
          </cell>
          <cell r="F383">
            <v>0</v>
          </cell>
          <cell r="G383">
            <v>82</v>
          </cell>
          <cell r="H383">
            <v>0</v>
          </cell>
          <cell r="I383">
            <v>185</v>
          </cell>
          <cell r="J383">
            <v>0</v>
          </cell>
          <cell r="K383">
            <v>65</v>
          </cell>
          <cell r="L383">
            <v>0</v>
          </cell>
        </row>
        <row r="384">
          <cell r="D384" t="str">
            <v>中野</v>
          </cell>
          <cell r="E384">
            <v>82</v>
          </cell>
          <cell r="F384">
            <v>0</v>
          </cell>
          <cell r="G384">
            <v>67</v>
          </cell>
          <cell r="H384">
            <v>0</v>
          </cell>
          <cell r="I384">
            <v>149</v>
          </cell>
          <cell r="J384">
            <v>0</v>
          </cell>
          <cell r="K384">
            <v>55</v>
          </cell>
          <cell r="L384">
            <v>0</v>
          </cell>
        </row>
        <row r="385">
          <cell r="D385" t="str">
            <v>辻（鎮西）</v>
          </cell>
          <cell r="E385">
            <v>41</v>
          </cell>
          <cell r="F385">
            <v>0</v>
          </cell>
          <cell r="G385">
            <v>47</v>
          </cell>
          <cell r="H385">
            <v>1</v>
          </cell>
          <cell r="I385">
            <v>88</v>
          </cell>
          <cell r="J385">
            <v>1</v>
          </cell>
          <cell r="K385">
            <v>33</v>
          </cell>
          <cell r="L385">
            <v>1</v>
          </cell>
        </row>
        <row r="386">
          <cell r="D386" t="str">
            <v>丸田</v>
          </cell>
          <cell r="E386">
            <v>80</v>
          </cell>
          <cell r="F386">
            <v>0</v>
          </cell>
          <cell r="G386">
            <v>90</v>
          </cell>
          <cell r="H386">
            <v>1</v>
          </cell>
          <cell r="I386">
            <v>170</v>
          </cell>
          <cell r="J386">
            <v>1</v>
          </cell>
          <cell r="K386">
            <v>66</v>
          </cell>
          <cell r="L386">
            <v>1</v>
          </cell>
        </row>
        <row r="387">
          <cell r="D387" t="str">
            <v>うしお台</v>
          </cell>
          <cell r="E387">
            <v>57</v>
          </cell>
          <cell r="F387">
            <v>0</v>
          </cell>
          <cell r="G387">
            <v>66</v>
          </cell>
          <cell r="H387">
            <v>0</v>
          </cell>
          <cell r="I387">
            <v>123</v>
          </cell>
          <cell r="J387">
            <v>0</v>
          </cell>
          <cell r="K387">
            <v>51</v>
          </cell>
          <cell r="L387">
            <v>0</v>
          </cell>
        </row>
        <row r="388">
          <cell r="D388" t="str">
            <v>先方町</v>
          </cell>
          <cell r="E388">
            <v>122</v>
          </cell>
          <cell r="F388">
            <v>0</v>
          </cell>
          <cell r="G388">
            <v>128</v>
          </cell>
          <cell r="H388">
            <v>3</v>
          </cell>
          <cell r="I388">
            <v>250</v>
          </cell>
          <cell r="J388">
            <v>3</v>
          </cell>
          <cell r="K388">
            <v>104</v>
          </cell>
          <cell r="L388">
            <v>3</v>
          </cell>
        </row>
        <row r="389">
          <cell r="D389" t="str">
            <v>海士町（呼子）</v>
          </cell>
          <cell r="E389">
            <v>95</v>
          </cell>
          <cell r="F389">
            <v>0</v>
          </cell>
          <cell r="G389">
            <v>90</v>
          </cell>
          <cell r="H389">
            <v>0</v>
          </cell>
          <cell r="I389">
            <v>185</v>
          </cell>
          <cell r="J389">
            <v>0</v>
          </cell>
          <cell r="K389">
            <v>73</v>
          </cell>
          <cell r="L389">
            <v>0</v>
          </cell>
        </row>
        <row r="390">
          <cell r="D390" t="str">
            <v>釣町</v>
          </cell>
          <cell r="E390">
            <v>42</v>
          </cell>
          <cell r="F390">
            <v>0</v>
          </cell>
          <cell r="G390">
            <v>43</v>
          </cell>
          <cell r="H390">
            <v>0</v>
          </cell>
          <cell r="I390">
            <v>85</v>
          </cell>
          <cell r="J390">
            <v>0</v>
          </cell>
          <cell r="K390">
            <v>34</v>
          </cell>
          <cell r="L390">
            <v>0</v>
          </cell>
        </row>
        <row r="391">
          <cell r="D391" t="str">
            <v>小倉町</v>
          </cell>
          <cell r="E391">
            <v>15</v>
          </cell>
          <cell r="F391">
            <v>0</v>
          </cell>
          <cell r="G391">
            <v>18</v>
          </cell>
          <cell r="H391">
            <v>0</v>
          </cell>
          <cell r="I391">
            <v>33</v>
          </cell>
          <cell r="J391">
            <v>0</v>
          </cell>
          <cell r="K391">
            <v>14</v>
          </cell>
          <cell r="L391">
            <v>0</v>
          </cell>
        </row>
        <row r="392">
          <cell r="D392" t="str">
            <v>中町（呼子）</v>
          </cell>
          <cell r="E392">
            <v>115</v>
          </cell>
          <cell r="F392">
            <v>0</v>
          </cell>
          <cell r="G392">
            <v>135</v>
          </cell>
          <cell r="H392">
            <v>0</v>
          </cell>
          <cell r="I392">
            <v>250</v>
          </cell>
          <cell r="J392">
            <v>0</v>
          </cell>
          <cell r="K392">
            <v>104</v>
          </cell>
          <cell r="L392">
            <v>0</v>
          </cell>
        </row>
        <row r="393">
          <cell r="D393" t="str">
            <v>宮ノ町</v>
          </cell>
          <cell r="E393">
            <v>47</v>
          </cell>
          <cell r="F393">
            <v>0</v>
          </cell>
          <cell r="G393">
            <v>50</v>
          </cell>
          <cell r="H393">
            <v>0</v>
          </cell>
          <cell r="I393">
            <v>97</v>
          </cell>
          <cell r="J393">
            <v>0</v>
          </cell>
          <cell r="K393">
            <v>40</v>
          </cell>
          <cell r="L393">
            <v>0</v>
          </cell>
        </row>
        <row r="394">
          <cell r="D394" t="str">
            <v>天満町</v>
          </cell>
          <cell r="E394">
            <v>19</v>
          </cell>
          <cell r="F394">
            <v>0</v>
          </cell>
          <cell r="G394">
            <v>34</v>
          </cell>
          <cell r="H394">
            <v>0</v>
          </cell>
          <cell r="I394">
            <v>53</v>
          </cell>
          <cell r="J394">
            <v>0</v>
          </cell>
          <cell r="K394">
            <v>31</v>
          </cell>
          <cell r="L394">
            <v>0</v>
          </cell>
        </row>
        <row r="395">
          <cell r="D395" t="str">
            <v>松浦町</v>
          </cell>
          <cell r="E395">
            <v>96</v>
          </cell>
          <cell r="F395">
            <v>0</v>
          </cell>
          <cell r="G395">
            <v>108</v>
          </cell>
          <cell r="H395">
            <v>0</v>
          </cell>
          <cell r="I395">
            <v>204</v>
          </cell>
          <cell r="J395">
            <v>0</v>
          </cell>
          <cell r="K395">
            <v>94</v>
          </cell>
          <cell r="L395">
            <v>0</v>
          </cell>
        </row>
        <row r="396">
          <cell r="D396" t="str">
            <v>川端町（呼子）</v>
          </cell>
          <cell r="E396">
            <v>230</v>
          </cell>
          <cell r="F396">
            <v>4</v>
          </cell>
          <cell r="G396">
            <v>272</v>
          </cell>
          <cell r="H396">
            <v>1</v>
          </cell>
          <cell r="I396">
            <v>502</v>
          </cell>
          <cell r="J396">
            <v>5</v>
          </cell>
          <cell r="K396">
            <v>197</v>
          </cell>
          <cell r="L396">
            <v>5</v>
          </cell>
        </row>
        <row r="397">
          <cell r="D397" t="str">
            <v>愛宕町</v>
          </cell>
          <cell r="E397">
            <v>236</v>
          </cell>
          <cell r="F397">
            <v>3</v>
          </cell>
          <cell r="G397">
            <v>282</v>
          </cell>
          <cell r="H397">
            <v>0</v>
          </cell>
          <cell r="I397">
            <v>518</v>
          </cell>
          <cell r="J397">
            <v>3</v>
          </cell>
          <cell r="K397">
            <v>231</v>
          </cell>
          <cell r="L397">
            <v>2</v>
          </cell>
        </row>
        <row r="398">
          <cell r="D398" t="str">
            <v>殿ノ浦岡</v>
          </cell>
          <cell r="E398">
            <v>118</v>
          </cell>
          <cell r="F398">
            <v>2</v>
          </cell>
          <cell r="G398">
            <v>142</v>
          </cell>
          <cell r="H398">
            <v>0</v>
          </cell>
          <cell r="I398">
            <v>260</v>
          </cell>
          <cell r="J398">
            <v>2</v>
          </cell>
          <cell r="K398">
            <v>152</v>
          </cell>
          <cell r="L398">
            <v>2</v>
          </cell>
        </row>
        <row r="399">
          <cell r="D399" t="str">
            <v>殿ノ浦西</v>
          </cell>
          <cell r="E399">
            <v>312</v>
          </cell>
          <cell r="F399">
            <v>0</v>
          </cell>
          <cell r="G399">
            <v>365</v>
          </cell>
          <cell r="H399">
            <v>3</v>
          </cell>
          <cell r="I399">
            <v>677</v>
          </cell>
          <cell r="J399">
            <v>3</v>
          </cell>
          <cell r="K399">
            <v>297</v>
          </cell>
          <cell r="L399">
            <v>3</v>
          </cell>
        </row>
        <row r="400">
          <cell r="D400" t="str">
            <v>殿ノ浦浜</v>
          </cell>
          <cell r="E400">
            <v>75</v>
          </cell>
          <cell r="F400">
            <v>0</v>
          </cell>
          <cell r="G400">
            <v>104</v>
          </cell>
          <cell r="H400">
            <v>0</v>
          </cell>
          <cell r="I400">
            <v>179</v>
          </cell>
          <cell r="J400">
            <v>0</v>
          </cell>
          <cell r="K400">
            <v>78</v>
          </cell>
          <cell r="L400">
            <v>0</v>
          </cell>
        </row>
        <row r="401">
          <cell r="D401" t="str">
            <v>小友</v>
          </cell>
          <cell r="E401">
            <v>106</v>
          </cell>
          <cell r="F401">
            <v>0</v>
          </cell>
          <cell r="G401">
            <v>112</v>
          </cell>
          <cell r="H401">
            <v>0</v>
          </cell>
          <cell r="I401">
            <v>218</v>
          </cell>
          <cell r="J401">
            <v>0</v>
          </cell>
          <cell r="K401">
            <v>76</v>
          </cell>
          <cell r="L401">
            <v>0</v>
          </cell>
        </row>
        <row r="402">
          <cell r="D402" t="str">
            <v>大友</v>
          </cell>
          <cell r="E402">
            <v>28</v>
          </cell>
          <cell r="F402">
            <v>0</v>
          </cell>
          <cell r="G402">
            <v>23</v>
          </cell>
          <cell r="H402">
            <v>0</v>
          </cell>
          <cell r="I402">
            <v>51</v>
          </cell>
          <cell r="J402">
            <v>0</v>
          </cell>
          <cell r="K402">
            <v>15</v>
          </cell>
          <cell r="L402">
            <v>0</v>
          </cell>
        </row>
        <row r="403">
          <cell r="D403" t="str">
            <v>片島</v>
          </cell>
          <cell r="E403">
            <v>41</v>
          </cell>
          <cell r="F403">
            <v>0</v>
          </cell>
          <cell r="G403">
            <v>43</v>
          </cell>
          <cell r="H403">
            <v>0</v>
          </cell>
          <cell r="I403">
            <v>84</v>
          </cell>
          <cell r="J403">
            <v>0</v>
          </cell>
          <cell r="K403">
            <v>35</v>
          </cell>
          <cell r="L403">
            <v>0</v>
          </cell>
        </row>
        <row r="404">
          <cell r="D404" t="str">
            <v>加部島</v>
          </cell>
          <cell r="E404">
            <v>205</v>
          </cell>
          <cell r="F404">
            <v>0</v>
          </cell>
          <cell r="G404">
            <v>224</v>
          </cell>
          <cell r="H404">
            <v>0</v>
          </cell>
          <cell r="I404">
            <v>429</v>
          </cell>
          <cell r="J404">
            <v>0</v>
          </cell>
          <cell r="K404">
            <v>136</v>
          </cell>
          <cell r="L404">
            <v>0</v>
          </cell>
        </row>
        <row r="405">
          <cell r="D405" t="str">
            <v>小川島</v>
          </cell>
          <cell r="E405">
            <v>157</v>
          </cell>
          <cell r="F405">
            <v>0</v>
          </cell>
          <cell r="G405">
            <v>168</v>
          </cell>
          <cell r="H405">
            <v>0</v>
          </cell>
          <cell r="I405">
            <v>325</v>
          </cell>
          <cell r="J405">
            <v>0</v>
          </cell>
          <cell r="K405">
            <v>141</v>
          </cell>
          <cell r="L4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showOutlineSymbols="0" view="pageLayout" zoomScale="85" zoomScaleNormal="85" zoomScalePageLayoutView="85" workbookViewId="0" topLeftCell="B1">
      <selection activeCell="O8" sqref="O8"/>
    </sheetView>
  </sheetViews>
  <sheetFormatPr defaultColWidth="10.75390625" defaultRowHeight="14.25"/>
  <cols>
    <col min="1" max="1" width="14.75390625" style="7" customWidth="1"/>
    <col min="2" max="3" width="7.875" style="7" customWidth="1"/>
    <col min="4" max="4" width="8.00390625" style="7" customWidth="1"/>
    <col min="5" max="5" width="7.875" style="7" customWidth="1"/>
    <col min="6" max="6" width="14.875" style="7" customWidth="1"/>
    <col min="7" max="7" width="7.875" style="7" customWidth="1"/>
    <col min="8" max="8" width="7.75390625" style="7" customWidth="1"/>
    <col min="9" max="10" width="7.875" style="7" customWidth="1"/>
    <col min="11" max="11" width="14.75390625" style="7" customWidth="1"/>
    <col min="12" max="15" width="7.875" style="7" customWidth="1"/>
    <col min="16" max="16" width="14.75390625" style="7" customWidth="1"/>
    <col min="17" max="20" width="9.00390625" style="7" bestFit="1" customWidth="1"/>
    <col min="21" max="16384" width="10.75390625" style="7" customWidth="1"/>
  </cols>
  <sheetData>
    <row r="1" spans="1:21" ht="18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4" t="s">
        <v>0</v>
      </c>
      <c r="L1" s="2" t="s">
        <v>1</v>
      </c>
      <c r="M1" s="2" t="s">
        <v>2</v>
      </c>
      <c r="N1" s="2" t="s">
        <v>3</v>
      </c>
      <c r="O1" s="3" t="s">
        <v>4</v>
      </c>
      <c r="P1" s="4" t="s">
        <v>0</v>
      </c>
      <c r="Q1" s="2" t="s">
        <v>1</v>
      </c>
      <c r="R1" s="2" t="s">
        <v>2</v>
      </c>
      <c r="S1" s="2" t="s">
        <v>3</v>
      </c>
      <c r="T1" s="5" t="s">
        <v>4</v>
      </c>
      <c r="U1" s="6"/>
    </row>
    <row r="2" spans="1:21" ht="18" customHeight="1">
      <c r="A2" s="8" t="s">
        <v>308</v>
      </c>
      <c r="B2" s="9">
        <f>VLOOKUP('[1]住基+外登(1)'!$A2,'[1]データ'!$D:$L,6,FALSE)</f>
        <v>389</v>
      </c>
      <c r="C2" s="9">
        <f>VLOOKUP('[1]住基+外登(1)'!$A2,'[1]データ'!$D:$L,2,FALSE)</f>
        <v>179</v>
      </c>
      <c r="D2" s="9">
        <f>VLOOKUP('[1]住基+外登(1)'!$A2,'[1]データ'!$D:$L,4,FALSE)</f>
        <v>210</v>
      </c>
      <c r="E2" s="19">
        <f>VLOOKUP('[1]住基+外登(1)'!$A2,'[1]データ'!$D:$L,8,FALSE)</f>
        <v>195</v>
      </c>
      <c r="F2" s="91" t="s">
        <v>309</v>
      </c>
      <c r="G2" s="10">
        <f>VLOOKUP('[1]住基+外登(1)'!$F2,'[1]データ'!$D:$L,6,FALSE)</f>
        <v>278</v>
      </c>
      <c r="H2" s="10">
        <f>VLOOKUP('[1]住基+外登(1)'!$F2,'[1]データ'!$D:$L,2,FALSE)</f>
        <v>94</v>
      </c>
      <c r="I2" s="10">
        <f>VLOOKUP('[1]住基+外登(1)'!$F2,'[1]データ'!$D:$L,4,FALSE)</f>
        <v>184</v>
      </c>
      <c r="J2" s="10">
        <f>VLOOKUP('[1]住基+外登(1)'!$F2,'[1]データ'!$D:$L,8,FALSE)</f>
        <v>175</v>
      </c>
      <c r="K2" s="11" t="s">
        <v>5</v>
      </c>
      <c r="L2" s="12">
        <f>SUM(G29:G47)</f>
        <v>3226</v>
      </c>
      <c r="M2" s="12">
        <f>SUM(H29:H47)</f>
        <v>1505</v>
      </c>
      <c r="N2" s="12">
        <f>SUM(I29:I47)</f>
        <v>1721</v>
      </c>
      <c r="O2" s="13">
        <f>SUM(J29:J47)</f>
        <v>1429</v>
      </c>
      <c r="P2" s="14" t="s">
        <v>6</v>
      </c>
      <c r="Q2" s="9">
        <v>100</v>
      </c>
      <c r="R2" s="9">
        <v>43</v>
      </c>
      <c r="S2" s="9">
        <v>57</v>
      </c>
      <c r="T2" s="15">
        <v>51</v>
      </c>
      <c r="U2" s="6"/>
    </row>
    <row r="3" spans="1:21" ht="18" customHeight="1">
      <c r="A3" s="8" t="s">
        <v>7</v>
      </c>
      <c r="B3" s="16">
        <f>VLOOKUP('[1]住基+外登(1)'!A3,'[1]データ'!D:L,6,FALSE)</f>
        <v>583</v>
      </c>
      <c r="C3" s="16">
        <f>VLOOKUP('[1]住基+外登(1)'!$A3,'[1]データ'!$D:$L,2,FALSE)</f>
        <v>287</v>
      </c>
      <c r="D3" s="16">
        <f>VLOOKUP('[1]住基+外登(1)'!$A3,'[1]データ'!$D:$L,4,FALSE)</f>
        <v>296</v>
      </c>
      <c r="E3" s="17">
        <f>VLOOKUP('[1]住基+外登(1)'!$A3,'[1]データ'!$D:$L,8,FALSE)</f>
        <v>236</v>
      </c>
      <c r="F3" s="18" t="s">
        <v>5</v>
      </c>
      <c r="G3" s="12">
        <f>SUM(G2,B45:B47)</f>
        <v>1230</v>
      </c>
      <c r="H3" s="12">
        <f>SUM(H2,C45:C47)</f>
        <v>531</v>
      </c>
      <c r="I3" s="12">
        <f>SUM(I2,D45:D47)</f>
        <v>699</v>
      </c>
      <c r="J3" s="12">
        <f>SUM(J2,E45:E47)</f>
        <v>631</v>
      </c>
      <c r="K3" s="14" t="s">
        <v>8</v>
      </c>
      <c r="L3" s="16">
        <f>VLOOKUP('[1]住基+外登(1)'!$K3,'[1]データ'!$D:$L,6,FALSE)</f>
        <v>397</v>
      </c>
      <c r="M3" s="16">
        <f>VLOOKUP('[1]住基+外登(1)'!$K3,'[1]データ'!$D:$L,2,FALSE)</f>
        <v>178</v>
      </c>
      <c r="N3" s="16">
        <f>VLOOKUP('[1]住基+外登(1)'!$K3,'[1]データ'!$D:$L,4,FALSE)</f>
        <v>219</v>
      </c>
      <c r="O3" s="16">
        <f>VLOOKUP('[1]住基+外登(1)'!$K3,'[1]データ'!$D:$L,8,FALSE)</f>
        <v>186</v>
      </c>
      <c r="P3" s="14" t="s">
        <v>9</v>
      </c>
      <c r="Q3" s="16">
        <v>345</v>
      </c>
      <c r="R3" s="16">
        <v>156</v>
      </c>
      <c r="S3" s="16">
        <v>189</v>
      </c>
      <c r="T3" s="20">
        <v>178</v>
      </c>
      <c r="U3" s="6"/>
    </row>
    <row r="4" spans="1:21" ht="18" customHeight="1">
      <c r="A4" s="8" t="s">
        <v>10</v>
      </c>
      <c r="B4" s="16">
        <f>VLOOKUP('[1]住基+外登(1)'!A4,'[1]データ'!D:L,6,FALSE)</f>
        <v>87</v>
      </c>
      <c r="C4" s="16">
        <f>VLOOKUP('[1]住基+外登(1)'!$A4,'[1]データ'!$D:$L,2,FALSE)</f>
        <v>39</v>
      </c>
      <c r="D4" s="16">
        <f>VLOOKUP('[1]住基+外登(1)'!$A4,'[1]データ'!$D:$L,4,FALSE)</f>
        <v>48</v>
      </c>
      <c r="E4" s="17">
        <f>VLOOKUP('[1]住基+外登(1)'!$A4,'[1]データ'!$D:$L,8,FALSE)</f>
        <v>36</v>
      </c>
      <c r="F4" s="21" t="s">
        <v>11</v>
      </c>
      <c r="G4" s="9">
        <f>VLOOKUP('[1]住基+外登(1)'!$F4,'[1]データ'!$D:$L,6,FALSE)</f>
        <v>288</v>
      </c>
      <c r="H4" s="9">
        <f>VLOOKUP('[1]住基+外登(1)'!$F4,'[1]データ'!$D:$L,2,FALSE)</f>
        <v>151</v>
      </c>
      <c r="I4" s="9">
        <f>VLOOKUP('[1]住基+外登(1)'!$F4,'[1]データ'!$D:$L,4,FALSE)</f>
        <v>137</v>
      </c>
      <c r="J4" s="19">
        <f>VLOOKUP('[1]住基+外登(1)'!$F4,'[1]データ'!$D:$L,8,FALSE)</f>
        <v>127</v>
      </c>
      <c r="K4" s="14" t="s">
        <v>12</v>
      </c>
      <c r="L4" s="16">
        <f>VLOOKUP('[1]住基+外登(1)'!K4,'[1]データ'!D:L,6,FALSE)</f>
        <v>412</v>
      </c>
      <c r="M4" s="16">
        <f>VLOOKUP('[1]住基+外登(1)'!$K4,'[1]データ'!$D:$L,2,FALSE)</f>
        <v>197</v>
      </c>
      <c r="N4" s="16">
        <f>VLOOKUP('[1]住基+外登(1)'!$K4,'[1]データ'!$D:$L,4,FALSE)</f>
        <v>215</v>
      </c>
      <c r="O4" s="22">
        <f>VLOOKUP('[1]住基+外登(1)'!$K4,'[1]データ'!$D:$L,8,FALSE)</f>
        <v>206</v>
      </c>
      <c r="P4" s="14" t="s">
        <v>13</v>
      </c>
      <c r="Q4" s="16">
        <v>126</v>
      </c>
      <c r="R4" s="16">
        <v>58</v>
      </c>
      <c r="S4" s="16">
        <v>68</v>
      </c>
      <c r="T4" s="20">
        <v>59</v>
      </c>
      <c r="U4" s="6"/>
    </row>
    <row r="5" spans="1:21" ht="18" customHeight="1">
      <c r="A5" s="8" t="s">
        <v>14</v>
      </c>
      <c r="B5" s="16">
        <f>VLOOKUP('[1]住基+外登(1)'!A5,'[1]データ'!D:L,6,FALSE)</f>
        <v>896</v>
      </c>
      <c r="C5" s="16">
        <f>VLOOKUP('[1]住基+外登(1)'!$A5,'[1]データ'!$D:$L,2,FALSE)</f>
        <v>455</v>
      </c>
      <c r="D5" s="16">
        <f>VLOOKUP('[1]住基+外登(1)'!$A5,'[1]データ'!$D:$L,4,FALSE)</f>
        <v>441</v>
      </c>
      <c r="E5" s="17">
        <f>VLOOKUP('[1]住基+外登(1)'!$A5,'[1]データ'!$D:$L,8,FALSE)</f>
        <v>318</v>
      </c>
      <c r="F5" s="92" t="s">
        <v>15</v>
      </c>
      <c r="G5" s="16">
        <f>VLOOKUP('[1]住基+外登(1)'!$F5,'[1]データ'!$D:$L,6,FALSE)</f>
        <v>167</v>
      </c>
      <c r="H5" s="16">
        <f>VLOOKUP('[1]住基+外登(1)'!$F5,'[1]データ'!$D:$L,2,FALSE)</f>
        <v>84</v>
      </c>
      <c r="I5" s="16">
        <f>VLOOKUP('[1]住基+外登(1)'!$F5,'[1]データ'!$D:$L,4,FALSE)</f>
        <v>83</v>
      </c>
      <c r="J5" s="22">
        <f>VLOOKUP('[1]住基+外登(1)'!$F5,'[1]データ'!$D:$L,8,FALSE)</f>
        <v>78</v>
      </c>
      <c r="K5" s="14" t="s">
        <v>16</v>
      </c>
      <c r="L5" s="16">
        <f>VLOOKUP('[1]住基+外登(1)'!K5,'[1]データ'!D:L,6,FALSE)</f>
        <v>290</v>
      </c>
      <c r="M5" s="16">
        <f>VLOOKUP('[1]住基+外登(1)'!$K5,'[1]データ'!$D:$L,2,FALSE)</f>
        <v>130</v>
      </c>
      <c r="N5" s="16">
        <f>VLOOKUP('[1]住基+外登(1)'!$K5,'[1]データ'!$D:$L,4,FALSE)</f>
        <v>160</v>
      </c>
      <c r="O5" s="22">
        <f>VLOOKUP('[1]住基+外登(1)'!$K5,'[1]データ'!$D:$L,8,FALSE)</f>
        <v>131</v>
      </c>
      <c r="P5" s="14" t="s">
        <v>310</v>
      </c>
      <c r="Q5" s="16">
        <v>725</v>
      </c>
      <c r="R5" s="16">
        <v>412</v>
      </c>
      <c r="S5" s="16">
        <v>313</v>
      </c>
      <c r="T5" s="20">
        <v>419</v>
      </c>
      <c r="U5" s="6"/>
    </row>
    <row r="6" spans="1:21" ht="18" customHeight="1">
      <c r="A6" s="8" t="s">
        <v>17</v>
      </c>
      <c r="B6" s="16">
        <f>VLOOKUP('[1]住基+外登(1)'!A6,'[1]データ'!D:L,6,FALSE)</f>
        <v>882</v>
      </c>
      <c r="C6" s="16">
        <f>VLOOKUP('[1]住基+外登(1)'!$A6,'[1]データ'!$D:$L,2,FALSE)</f>
        <v>409</v>
      </c>
      <c r="D6" s="16">
        <f>VLOOKUP('[1]住基+外登(1)'!$A6,'[1]データ'!$D:$L,4,FALSE)</f>
        <v>473</v>
      </c>
      <c r="E6" s="17">
        <f>VLOOKUP('[1]住基+外登(1)'!$A6,'[1]データ'!$D:$L,8,FALSE)</f>
        <v>298</v>
      </c>
      <c r="F6" s="14" t="s">
        <v>18</v>
      </c>
      <c r="G6" s="16">
        <f>VLOOKUP('[1]住基+外登(1)'!$F6,'[1]データ'!$D:$L,6,FALSE)</f>
        <v>325</v>
      </c>
      <c r="H6" s="16">
        <f>VLOOKUP('[1]住基+外登(1)'!$F6,'[1]データ'!$D:$L,2,FALSE)</f>
        <v>160</v>
      </c>
      <c r="I6" s="16">
        <f>VLOOKUP('[1]住基+外登(1)'!$F6,'[1]データ'!$D:$L,4,FALSE)</f>
        <v>165</v>
      </c>
      <c r="J6" s="22">
        <f>VLOOKUP('[1]住基+外登(1)'!$F6,'[1]データ'!$D:$L,8,FALSE)</f>
        <v>149</v>
      </c>
      <c r="K6" s="14" t="s">
        <v>19</v>
      </c>
      <c r="L6" s="16">
        <f>VLOOKUP('[1]住基+外登(1)'!K6,'[1]データ'!D:L,6,FALSE)</f>
        <v>84</v>
      </c>
      <c r="M6" s="16">
        <f>VLOOKUP('[1]住基+外登(1)'!$K6,'[1]データ'!$D:$L,2,FALSE)</f>
        <v>35</v>
      </c>
      <c r="N6" s="16">
        <f>VLOOKUP('[1]住基+外登(1)'!$K6,'[1]データ'!$D:$L,4,FALSE)</f>
        <v>49</v>
      </c>
      <c r="O6" s="22">
        <f>VLOOKUP('[1]住基+外登(1)'!$K6,'[1]データ'!$D:$L,8,FALSE)</f>
        <v>41</v>
      </c>
      <c r="P6" s="14"/>
      <c r="Q6" s="16"/>
      <c r="R6" s="16"/>
      <c r="S6" s="16"/>
      <c r="T6" s="20"/>
      <c r="U6" s="6"/>
    </row>
    <row r="7" spans="1:21" ht="18" customHeight="1">
      <c r="A7" s="8" t="s">
        <v>20</v>
      </c>
      <c r="B7" s="16">
        <f>VLOOKUP('[1]住基+外登(1)'!A7,'[1]データ'!D:L,6,FALSE)</f>
        <v>846</v>
      </c>
      <c r="C7" s="23">
        <f>VLOOKUP('[1]住基+外登(1)'!$A7,'[1]データ'!$D:$L,2,FALSE)</f>
        <v>411</v>
      </c>
      <c r="D7" s="23">
        <f>VLOOKUP('[1]住基+外登(1)'!$A7,'[1]データ'!$D:$L,4,FALSE)</f>
        <v>435</v>
      </c>
      <c r="E7" s="24">
        <f>VLOOKUP('[1]住基+外登(1)'!$A7,'[1]データ'!$D:$L,8,FALSE)</f>
        <v>360</v>
      </c>
      <c r="F7" s="14" t="s">
        <v>21</v>
      </c>
      <c r="G7" s="16">
        <f>VLOOKUP('[1]住基+外登(1)'!$F7,'[1]データ'!$D:$L,6,FALSE)</f>
        <v>769</v>
      </c>
      <c r="H7" s="16">
        <f>VLOOKUP('[1]住基+外登(1)'!$F7,'[1]データ'!$D:$L,2,FALSE)</f>
        <v>370</v>
      </c>
      <c r="I7" s="16">
        <f>VLOOKUP('[1]住基+外登(1)'!$F7,'[1]データ'!$D:$L,4,FALSE)</f>
        <v>399</v>
      </c>
      <c r="J7" s="22">
        <f>VLOOKUP('[1]住基+外登(1)'!$F7,'[1]データ'!$D:$L,8,FALSE)</f>
        <v>378</v>
      </c>
      <c r="K7" s="14" t="s">
        <v>22</v>
      </c>
      <c r="L7" s="16">
        <f>VLOOKUP('[1]住基+外登(1)'!K7,'[1]データ'!D:L,6,FALSE)</f>
        <v>154</v>
      </c>
      <c r="M7" s="16">
        <f>VLOOKUP('[1]住基+外登(1)'!$K7,'[1]データ'!$D:$L,2,FALSE)</f>
        <v>78</v>
      </c>
      <c r="N7" s="16">
        <f>VLOOKUP('[1]住基+外登(1)'!$K7,'[1]データ'!$D:$L,4,FALSE)</f>
        <v>76</v>
      </c>
      <c r="O7" s="22">
        <f>VLOOKUP('[1]住基+外登(1)'!$K7,'[1]データ'!$D:$L,8,FALSE)</f>
        <v>62</v>
      </c>
      <c r="P7" s="11" t="s">
        <v>5</v>
      </c>
      <c r="Q7" s="12">
        <v>5966</v>
      </c>
      <c r="R7" s="12">
        <v>2843</v>
      </c>
      <c r="S7" s="12">
        <v>3123</v>
      </c>
      <c r="T7" s="25">
        <v>2934</v>
      </c>
      <c r="U7" s="6"/>
    </row>
    <row r="8" spans="1:21" ht="18" customHeight="1">
      <c r="A8" s="18" t="s">
        <v>5</v>
      </c>
      <c r="B8" s="12">
        <f>SUM(B2:B7)</f>
        <v>3683</v>
      </c>
      <c r="C8" s="12">
        <f>SUM(C2:C7)</f>
        <v>1780</v>
      </c>
      <c r="D8" s="12">
        <f>SUM(D2:D7)</f>
        <v>1903</v>
      </c>
      <c r="E8" s="13">
        <f>SUM(E2:E7)</f>
        <v>1443</v>
      </c>
      <c r="F8" s="14" t="s">
        <v>23</v>
      </c>
      <c r="G8" s="16">
        <f>VLOOKUP('[1]住基+外登(1)'!$F8,'[1]データ'!$D:$L,6,FALSE)</f>
        <v>1323</v>
      </c>
      <c r="H8" s="16">
        <f>VLOOKUP('[1]住基+外登(1)'!$F8,'[1]データ'!$D:$L,2,FALSE)</f>
        <v>625</v>
      </c>
      <c r="I8" s="16">
        <f>VLOOKUP('[1]住基+外登(1)'!$F8,'[1]データ'!$D:$L,4,FALSE)</f>
        <v>698</v>
      </c>
      <c r="J8" s="22">
        <f>VLOOKUP('[1]住基+外登(1)'!$F8,'[1]データ'!$D:$L,8,FALSE)</f>
        <v>577</v>
      </c>
      <c r="K8" s="14" t="s">
        <v>24</v>
      </c>
      <c r="L8" s="16">
        <f>VLOOKUP('[1]住基+外登(1)'!K8,'[1]データ'!D:L,6,FALSE)</f>
        <v>259</v>
      </c>
      <c r="M8" s="16">
        <f>VLOOKUP('[1]住基+外登(1)'!$K8,'[1]データ'!$D:$L,2,FALSE)</f>
        <v>117</v>
      </c>
      <c r="N8" s="16">
        <f>VLOOKUP('[1]住基+外登(1)'!$K8,'[1]データ'!$D:$L,4,FALSE)</f>
        <v>142</v>
      </c>
      <c r="O8" s="22">
        <f>VLOOKUP('[1]住基+外登(1)'!$K8,'[1]データ'!$D:$L,8,FALSE)</f>
        <v>116</v>
      </c>
      <c r="P8" s="14" t="s">
        <v>25</v>
      </c>
      <c r="Q8" s="16">
        <v>305</v>
      </c>
      <c r="R8" s="16">
        <v>139</v>
      </c>
      <c r="S8" s="16">
        <v>166</v>
      </c>
      <c r="T8" s="20">
        <v>120</v>
      </c>
      <c r="U8" s="6"/>
    </row>
    <row r="9" spans="1:21" ht="18" customHeight="1">
      <c r="A9" s="8" t="s">
        <v>26</v>
      </c>
      <c r="B9" s="16">
        <f>VLOOKUP("虹町",'[1]データ'!$D:$L,6,FALSE)</f>
        <v>964</v>
      </c>
      <c r="C9" s="9">
        <f>VLOOKUP("虹町",'[1]データ'!$D:$L,2,FALSE)</f>
        <v>474</v>
      </c>
      <c r="D9" s="9">
        <f>VLOOKUP("虹町",'[1]データ'!$D:$L,4,FALSE)</f>
        <v>490</v>
      </c>
      <c r="E9" s="19">
        <f>VLOOKUP("虹町",'[1]データ'!$D:$L,8,FALSE)</f>
        <v>399</v>
      </c>
      <c r="F9" s="14" t="s">
        <v>27</v>
      </c>
      <c r="G9" s="16">
        <f>VLOOKUP('[1]住基+外登(1)'!$F9,'[1]データ'!$D:$L,6,FALSE)</f>
        <v>1109</v>
      </c>
      <c r="H9" s="16">
        <f>VLOOKUP('[1]住基+外登(1)'!$F9,'[1]データ'!$D:$L,2,FALSE)</f>
        <v>554</v>
      </c>
      <c r="I9" s="16">
        <f>VLOOKUP('[1]住基+外登(1)'!$F9,'[1]データ'!$D:$L,4,FALSE)</f>
        <v>555</v>
      </c>
      <c r="J9" s="22">
        <f>VLOOKUP('[1]住基+外登(1)'!$F9,'[1]データ'!$D:$L,8,FALSE)</f>
        <v>423</v>
      </c>
      <c r="K9" s="14" t="s">
        <v>28</v>
      </c>
      <c r="L9" s="16">
        <f>VLOOKUP('[1]住基+外登(1)'!K9,'[1]データ'!D:L,6,FALSE)</f>
        <v>110</v>
      </c>
      <c r="M9" s="16">
        <f>VLOOKUP('[1]住基+外登(1)'!$K9,'[1]データ'!$D:$L,2,FALSE)</f>
        <v>62</v>
      </c>
      <c r="N9" s="16">
        <f>VLOOKUP('[1]住基+外登(1)'!$K9,'[1]データ'!$D:$L,4,FALSE)</f>
        <v>48</v>
      </c>
      <c r="O9" s="22">
        <f>VLOOKUP('[1]住基+外登(1)'!$K9,'[1]データ'!$D:$L,8,FALSE)</f>
        <v>48</v>
      </c>
      <c r="P9" s="14" t="s">
        <v>29</v>
      </c>
      <c r="Q9" s="16">
        <v>200</v>
      </c>
      <c r="R9" s="16">
        <v>102</v>
      </c>
      <c r="S9" s="16">
        <v>98</v>
      </c>
      <c r="T9" s="20">
        <v>71</v>
      </c>
      <c r="U9" s="6"/>
    </row>
    <row r="10" spans="1:21" ht="18" customHeight="1">
      <c r="A10" s="8" t="s">
        <v>30</v>
      </c>
      <c r="B10" s="16">
        <f>VLOOKUP("山添",'[1]データ'!$D:$L,6,FALSE)</f>
        <v>1043</v>
      </c>
      <c r="C10" s="16">
        <f>VLOOKUP("山添",'[1]データ'!$D:$L,2,FALSE)</f>
        <v>500</v>
      </c>
      <c r="D10" s="16">
        <f>VLOOKUP("山添",'[1]データ'!$D:$L,4,FALSE)</f>
        <v>543</v>
      </c>
      <c r="E10" s="22">
        <f>VLOOKUP("山添",'[1]データ'!$D:$L,8,FALSE)</f>
        <v>436</v>
      </c>
      <c r="F10" s="14" t="s">
        <v>31</v>
      </c>
      <c r="G10" s="16">
        <f>VLOOKUP('[1]住基+外登(1)'!$F10,'[1]データ'!$D:$L,6,FALSE)</f>
        <v>1348</v>
      </c>
      <c r="H10" s="16">
        <f>VLOOKUP('[1]住基+外登(1)'!$F10,'[1]データ'!$D:$L,2,FALSE)</f>
        <v>626</v>
      </c>
      <c r="I10" s="16">
        <f>VLOOKUP('[1]住基+外登(1)'!$F10,'[1]データ'!$D:$L,4,FALSE)</f>
        <v>722</v>
      </c>
      <c r="J10" s="22">
        <f>VLOOKUP('[1]住基+外登(1)'!$F10,'[1]データ'!$D:$L,8,FALSE)</f>
        <v>571</v>
      </c>
      <c r="K10" s="14" t="s">
        <v>32</v>
      </c>
      <c r="L10" s="16">
        <f>VLOOKUP('[1]住基+外登(1)'!K10,'[1]データ'!D:L,6,FALSE)</f>
        <v>448</v>
      </c>
      <c r="M10" s="16">
        <f>VLOOKUP('[1]住基+外登(1)'!$K10,'[1]データ'!$D:$L,2,FALSE)</f>
        <v>212</v>
      </c>
      <c r="N10" s="16">
        <f>VLOOKUP('[1]住基+外登(1)'!$K10,'[1]データ'!$D:$L,4,FALSE)</f>
        <v>236</v>
      </c>
      <c r="O10" s="22">
        <f>VLOOKUP('[1]住基+外登(1)'!$K10,'[1]データ'!$D:$L,8,FALSE)</f>
        <v>240</v>
      </c>
      <c r="P10" s="14" t="s">
        <v>33</v>
      </c>
      <c r="Q10" s="16">
        <v>127</v>
      </c>
      <c r="R10" s="16">
        <v>67</v>
      </c>
      <c r="S10" s="16">
        <v>60</v>
      </c>
      <c r="T10" s="20">
        <v>43</v>
      </c>
      <c r="U10" s="6"/>
    </row>
    <row r="11" spans="1:21" ht="18" customHeight="1">
      <c r="A11" s="8" t="s">
        <v>34</v>
      </c>
      <c r="B11" s="16">
        <f>VLOOKUP("田中",'[1]データ'!$D:$L,6,FALSE)</f>
        <v>1447</v>
      </c>
      <c r="C11" s="16">
        <f>VLOOKUP("田中",'[1]データ'!$D:$L,2,FALSE)</f>
        <v>702</v>
      </c>
      <c r="D11" s="16">
        <f>VLOOKUP("田中",'[1]データ'!$D:$L,4,FALSE)</f>
        <v>745</v>
      </c>
      <c r="E11" s="22">
        <f>VLOOKUP("田中",'[1]データ'!$D:$L,8,FALSE)</f>
        <v>613</v>
      </c>
      <c r="F11" s="14" t="s">
        <v>35</v>
      </c>
      <c r="G11" s="16">
        <f>VLOOKUP('[1]住基+外登(1)'!$F11,'[1]データ'!$D:$L,6,FALSE)</f>
        <v>1127</v>
      </c>
      <c r="H11" s="16">
        <f>VLOOKUP('[1]住基+外登(1)'!$F11,'[1]データ'!$D:$L,2,FALSE)</f>
        <v>543</v>
      </c>
      <c r="I11" s="16">
        <f>VLOOKUP('[1]住基+外登(1)'!$F11,'[1]データ'!$D:$L,4,FALSE)</f>
        <v>584</v>
      </c>
      <c r="J11" s="22">
        <f>VLOOKUP('[1]住基+外登(1)'!$F11,'[1]データ'!$D:$L,8,FALSE)</f>
        <v>525</v>
      </c>
      <c r="K11" s="14" t="s">
        <v>36</v>
      </c>
      <c r="L11" s="16">
        <f>VLOOKUP('[1]住基+外登(1)'!K11,'[1]データ'!D:L,6,FALSE)</f>
        <v>324</v>
      </c>
      <c r="M11" s="16">
        <f>VLOOKUP('[1]住基+外登(1)'!$K11,'[1]データ'!$D:$L,2,FALSE)</f>
        <v>149</v>
      </c>
      <c r="N11" s="16">
        <f>VLOOKUP('[1]住基+外登(1)'!$K11,'[1]データ'!$D:$L,4,FALSE)</f>
        <v>175</v>
      </c>
      <c r="O11" s="22">
        <f>VLOOKUP('[1]住基+外登(1)'!$K11,'[1]データ'!$D:$L,8,FALSE)</f>
        <v>138</v>
      </c>
      <c r="P11" s="14" t="s">
        <v>37</v>
      </c>
      <c r="Q11" s="16">
        <v>71</v>
      </c>
      <c r="R11" s="16">
        <v>34</v>
      </c>
      <c r="S11" s="16">
        <v>37</v>
      </c>
      <c r="T11" s="20">
        <v>27</v>
      </c>
      <c r="U11" s="6"/>
    </row>
    <row r="12" spans="1:21" ht="18" customHeight="1">
      <c r="A12" s="8" t="s">
        <v>38</v>
      </c>
      <c r="B12" s="16">
        <f>VLOOKUP("今村",'[1]データ'!$D:$L,6,FALSE)</f>
        <v>458</v>
      </c>
      <c r="C12" s="16">
        <f>VLOOKUP("今村",'[1]データ'!$D:$L,2,FALSE)</f>
        <v>220</v>
      </c>
      <c r="D12" s="16">
        <f>VLOOKUP("今村",'[1]データ'!$D:$L,4,FALSE)</f>
        <v>238</v>
      </c>
      <c r="E12" s="22">
        <f>VLOOKUP("今村",'[1]データ'!$D:$L,8,FALSE)</f>
        <v>183</v>
      </c>
      <c r="F12" s="14" t="s">
        <v>39</v>
      </c>
      <c r="G12" s="16">
        <f>VLOOKUP('[1]住基+外登(1)'!$F12,'[1]データ'!$D:$L,6,FALSE)</f>
        <v>1279</v>
      </c>
      <c r="H12" s="16">
        <f>VLOOKUP('[1]住基+外登(1)'!$F12,'[1]データ'!$D:$L,2,FALSE)</f>
        <v>586</v>
      </c>
      <c r="I12" s="16">
        <f>VLOOKUP('[1]住基+外登(1)'!$F12,'[1]データ'!$D:$L,4,FALSE)</f>
        <v>693</v>
      </c>
      <c r="J12" s="22">
        <f>VLOOKUP('[1]住基+外登(1)'!$F12,'[1]データ'!$D:$L,8,FALSE)</f>
        <v>577</v>
      </c>
      <c r="K12" s="14" t="s">
        <v>40</v>
      </c>
      <c r="L12" s="16">
        <f>VLOOKUP('[1]住基+外登(1)'!K12,'[1]データ'!D:L,6,FALSE)</f>
        <v>238</v>
      </c>
      <c r="M12" s="16">
        <f>VLOOKUP('[1]住基+外登(1)'!$K12,'[1]データ'!$D:$L,2,FALSE)</f>
        <v>97</v>
      </c>
      <c r="N12" s="16">
        <f>VLOOKUP('[1]住基+外登(1)'!$K12,'[1]データ'!$D:$L,4,FALSE)</f>
        <v>141</v>
      </c>
      <c r="O12" s="22">
        <f>VLOOKUP('[1]住基+外登(1)'!$K12,'[1]データ'!$D:$L,8,FALSE)</f>
        <v>123</v>
      </c>
      <c r="P12" s="14" t="s">
        <v>41</v>
      </c>
      <c r="Q12" s="16">
        <v>28</v>
      </c>
      <c r="R12" s="16">
        <v>15</v>
      </c>
      <c r="S12" s="16">
        <v>13</v>
      </c>
      <c r="T12" s="20">
        <v>12</v>
      </c>
      <c r="U12" s="6"/>
    </row>
    <row r="13" spans="1:21" ht="18" customHeight="1">
      <c r="A13" s="8" t="s">
        <v>42</v>
      </c>
      <c r="B13" s="16">
        <f>VLOOKUP("今組",'[1]データ'!$D:$L,6,FALSE)</f>
        <v>1107</v>
      </c>
      <c r="C13" s="16">
        <f>VLOOKUP("今組",'[1]データ'!$D:$L,2,FALSE)</f>
        <v>497</v>
      </c>
      <c r="D13" s="16">
        <f>VLOOKUP("今組",'[1]データ'!$D:$L,4,FALSE)</f>
        <v>610</v>
      </c>
      <c r="E13" s="22">
        <f>VLOOKUP("今組",'[1]データ'!$D:$L,8,FALSE)</f>
        <v>444</v>
      </c>
      <c r="F13" s="14" t="s">
        <v>43</v>
      </c>
      <c r="G13" s="16">
        <f>VLOOKUP('[1]住基+外登(1)'!$F13,'[1]データ'!$D:$L,6,FALSE)</f>
        <v>338</v>
      </c>
      <c r="H13" s="16">
        <f>VLOOKUP('[1]住基+外登(1)'!$F13,'[1]データ'!$D:$L,2,FALSE)</f>
        <v>156</v>
      </c>
      <c r="I13" s="16">
        <f>VLOOKUP('[1]住基+外登(1)'!$F13,'[1]データ'!$D:$L,4,FALSE)</f>
        <v>182</v>
      </c>
      <c r="J13" s="22">
        <f>VLOOKUP('[1]住基+外登(1)'!$F13,'[1]データ'!$D:$L,8,FALSE)</f>
        <v>131</v>
      </c>
      <c r="K13" s="14" t="s">
        <v>44</v>
      </c>
      <c r="L13" s="16">
        <f>VLOOKUP('[1]住基+外登(1)'!K13,'[1]データ'!D:L,6,FALSE)</f>
        <v>177</v>
      </c>
      <c r="M13" s="16">
        <f>VLOOKUP('[1]住基+外登(1)'!$K13,'[1]データ'!$D:$L,2,FALSE)</f>
        <v>90</v>
      </c>
      <c r="N13" s="16">
        <f>VLOOKUP('[1]住基+外登(1)'!$K13,'[1]データ'!$D:$L,4,FALSE)</f>
        <v>87</v>
      </c>
      <c r="O13" s="22">
        <f>VLOOKUP('[1]住基+外登(1)'!$K13,'[1]データ'!$D:$L,8,FALSE)</f>
        <v>81</v>
      </c>
      <c r="P13" s="14" t="s">
        <v>45</v>
      </c>
      <c r="Q13" s="16">
        <v>105</v>
      </c>
      <c r="R13" s="16">
        <v>48</v>
      </c>
      <c r="S13" s="16">
        <v>57</v>
      </c>
      <c r="T13" s="20">
        <v>50</v>
      </c>
      <c r="U13" s="6"/>
    </row>
    <row r="14" spans="1:21" ht="18" customHeight="1">
      <c r="A14" s="8" t="s">
        <v>46</v>
      </c>
      <c r="B14" s="16">
        <f>VLOOKUP("町",'[1]データ'!$D:$L,6,FALSE)</f>
        <v>407</v>
      </c>
      <c r="C14" s="16">
        <f>VLOOKUP("町",'[1]データ'!$D:$L,2,FALSE)</f>
        <v>198</v>
      </c>
      <c r="D14" s="16">
        <f>VLOOKUP("町",'[1]データ'!$D:$L,4,FALSE)</f>
        <v>209</v>
      </c>
      <c r="E14" s="22">
        <f>VLOOKUP("町",'[1]データ'!$D:$L,8,FALSE)</f>
        <v>162</v>
      </c>
      <c r="F14" s="87" t="s">
        <v>311</v>
      </c>
      <c r="G14" s="16">
        <f>VLOOKUP("和多田天満町１丁目",'[1]データ'!$D:$L,6,FALSE)</f>
        <v>882</v>
      </c>
      <c r="H14" s="16">
        <f>VLOOKUP("和多田天満町１丁目",'[1]データ'!$D:$L,2,FALSE)</f>
        <v>379</v>
      </c>
      <c r="I14" s="16">
        <f>VLOOKUP("和多田天満町１丁目",'[1]データ'!$D:$L,4,FALSE)</f>
        <v>503</v>
      </c>
      <c r="J14" s="22">
        <f>VLOOKUP("和多田天満町１丁目",'[1]データ'!$D:$L,8,FALSE)</f>
        <v>413</v>
      </c>
      <c r="K14" s="11" t="s">
        <v>5</v>
      </c>
      <c r="L14" s="12">
        <f>SUM(L3:L13)</f>
        <v>2893</v>
      </c>
      <c r="M14" s="12">
        <f>SUM(M3:M13)</f>
        <v>1345</v>
      </c>
      <c r="N14" s="12">
        <f>SUM(N3:N13)</f>
        <v>1548</v>
      </c>
      <c r="O14" s="12">
        <f>SUM(O3:O13)</f>
        <v>1372</v>
      </c>
      <c r="P14" s="11" t="s">
        <v>5</v>
      </c>
      <c r="Q14" s="12">
        <v>836</v>
      </c>
      <c r="R14" s="12">
        <v>405</v>
      </c>
      <c r="S14" s="12">
        <v>431</v>
      </c>
      <c r="T14" s="25">
        <v>323</v>
      </c>
      <c r="U14" s="6"/>
    </row>
    <row r="15" spans="1:21" ht="18" customHeight="1">
      <c r="A15" s="8" t="s">
        <v>47</v>
      </c>
      <c r="B15" s="16">
        <f>VLOOKUP("辻",'[1]データ'!$D:$L,6,FALSE)</f>
        <v>1969</v>
      </c>
      <c r="C15" s="16">
        <f>VLOOKUP("辻",'[1]データ'!$D:$L,2,FALSE)</f>
        <v>942</v>
      </c>
      <c r="D15" s="16">
        <f>VLOOKUP("辻",'[1]データ'!$D:$L,4,FALSE)</f>
        <v>1027</v>
      </c>
      <c r="E15" s="22">
        <f>VLOOKUP("辻",'[1]データ'!$D:$L,8,FALSE)</f>
        <v>762</v>
      </c>
      <c r="F15" s="87" t="s">
        <v>48</v>
      </c>
      <c r="G15" s="16">
        <f>VLOOKUP("和多田天満町２丁目",'[1]データ'!$D:$L,6,FALSE)</f>
        <v>290</v>
      </c>
      <c r="H15" s="16">
        <f>VLOOKUP("和多田天満町２丁目",'[1]データ'!$D:$L,2,FALSE)</f>
        <v>104</v>
      </c>
      <c r="I15" s="16">
        <f>VLOOKUP("和多田天満町２丁目",'[1]データ'!$D:$L,4,FALSE)</f>
        <v>186</v>
      </c>
      <c r="J15" s="22">
        <f>VLOOKUP("和多田天満町２丁目",'[1]データ'!$D:$L,8,FALSE)</f>
        <v>176</v>
      </c>
      <c r="K15" s="14" t="s">
        <v>49</v>
      </c>
      <c r="L15" s="16">
        <f>VLOOKUP('[1]住基+外登(1)'!K15,'[1]データ'!D:L,6,FALSE)</f>
        <v>105</v>
      </c>
      <c r="M15" s="16">
        <f>VLOOKUP('[1]住基+外登(1)'!$K15,'[1]データ'!$D:$L,2,FALSE)</f>
        <v>47</v>
      </c>
      <c r="N15" s="16">
        <f>VLOOKUP('[1]住基+外登(1)'!$K15,'[1]データ'!$D:$L,4,FALSE)</f>
        <v>58</v>
      </c>
      <c r="O15" s="22">
        <f>VLOOKUP('[1]住基+外登(1)'!$K15,'[1]データ'!$D:$L,8,FALSE)</f>
        <v>52</v>
      </c>
      <c r="P15" s="14" t="s">
        <v>50</v>
      </c>
      <c r="Q15" s="16">
        <v>1251</v>
      </c>
      <c r="R15" s="16">
        <v>576</v>
      </c>
      <c r="S15" s="16">
        <v>675</v>
      </c>
      <c r="T15" s="20">
        <v>579</v>
      </c>
      <c r="U15" s="6"/>
    </row>
    <row r="16" spans="1:21" ht="18" customHeight="1">
      <c r="A16" s="8" t="s">
        <v>51</v>
      </c>
      <c r="B16" s="16">
        <f>VLOOKUP("梶原",'[1]データ'!$D:$L,6,FALSE)</f>
        <v>791</v>
      </c>
      <c r="C16" s="16">
        <f>VLOOKUP("梶原",'[1]データ'!$D:$L,2,FALSE)</f>
        <v>373</v>
      </c>
      <c r="D16" s="16">
        <f>VLOOKUP("梶原",'[1]データ'!$D:$L,4,FALSE)</f>
        <v>418</v>
      </c>
      <c r="E16" s="22">
        <f>VLOOKUP("梶原",'[1]データ'!$D:$L,8,FALSE)</f>
        <v>290</v>
      </c>
      <c r="F16" s="14" t="s">
        <v>52</v>
      </c>
      <c r="G16" s="16">
        <f>VLOOKUP('[1]住基+外登(1)'!$F16,'[1]データ'!$D:$L,6,FALSE)</f>
        <v>427</v>
      </c>
      <c r="H16" s="16">
        <f>VLOOKUP('[1]住基+外登(1)'!$F16,'[1]データ'!$D:$L,2,FALSE)</f>
        <v>208</v>
      </c>
      <c r="I16" s="16">
        <f>VLOOKUP('[1]住基+外登(1)'!$F16,'[1]データ'!$D:$L,4,FALSE)</f>
        <v>219</v>
      </c>
      <c r="J16" s="22">
        <f>VLOOKUP('[1]住基+外登(1)'!$F16,'[1]データ'!$D:$L,8,FALSE)</f>
        <v>192</v>
      </c>
      <c r="K16" s="14" t="s">
        <v>53</v>
      </c>
      <c r="L16" s="16">
        <f>VLOOKUP('[1]住基+外登(1)'!K16,'[1]データ'!D:L,6,FALSE)</f>
        <v>819</v>
      </c>
      <c r="M16" s="16">
        <f>VLOOKUP('[1]住基+外登(1)'!$K16,'[1]データ'!$D:$L,2,FALSE)</f>
        <v>360</v>
      </c>
      <c r="N16" s="16">
        <f>VLOOKUP('[1]住基+外登(1)'!$K16,'[1]データ'!$D:$L,4,FALSE)</f>
        <v>459</v>
      </c>
      <c r="O16" s="22">
        <f>VLOOKUP('[1]住基+外登(1)'!$K16,'[1]データ'!$D:$L,8,FALSE)</f>
        <v>399</v>
      </c>
      <c r="P16" s="14" t="s">
        <v>54</v>
      </c>
      <c r="Q16" s="16">
        <v>210</v>
      </c>
      <c r="R16" s="16">
        <v>104</v>
      </c>
      <c r="S16" s="16">
        <v>106</v>
      </c>
      <c r="T16" s="20">
        <v>97</v>
      </c>
      <c r="U16" s="6"/>
    </row>
    <row r="17" spans="1:21" ht="18" customHeight="1">
      <c r="A17" s="8" t="s">
        <v>55</v>
      </c>
      <c r="B17" s="16">
        <f>VLOOKUP("高畑",'[1]データ'!$D:$L,6,FALSE)</f>
        <v>237</v>
      </c>
      <c r="C17" s="16">
        <f>VLOOKUP("高畑",'[1]データ'!$D:$L,2,FALSE)</f>
        <v>115</v>
      </c>
      <c r="D17" s="16">
        <f>VLOOKUP("高畑",'[1]データ'!$D:$L,4,FALSE)</f>
        <v>122</v>
      </c>
      <c r="E17" s="22">
        <f>VLOOKUP("高畑",'[1]データ'!$D:$L,8,FALSE)</f>
        <v>97</v>
      </c>
      <c r="F17" s="14" t="s">
        <v>56</v>
      </c>
      <c r="G17" s="16">
        <f>VLOOKUP('[1]住基+外登(1)'!$F17,'[1]データ'!$D:$L,6,FALSE)</f>
        <v>175</v>
      </c>
      <c r="H17" s="16">
        <f>VLOOKUP('[1]住基+外登(1)'!$F17,'[1]データ'!$D:$L,2,FALSE)</f>
        <v>81</v>
      </c>
      <c r="I17" s="16">
        <f>VLOOKUP('[1]住基+外登(1)'!$F17,'[1]データ'!$D:$L,4,FALSE)</f>
        <v>94</v>
      </c>
      <c r="J17" s="22">
        <f>VLOOKUP('[1]住基+外登(1)'!$F17,'[1]データ'!$D:$L,8,FALSE)</f>
        <v>86</v>
      </c>
      <c r="K17" s="14" t="s">
        <v>312</v>
      </c>
      <c r="L17" s="16">
        <f>VLOOKUP('[1]住基+外登(1)'!K17,'[1]データ'!D:L,6,FALSE)</f>
        <v>654</v>
      </c>
      <c r="M17" s="16">
        <f>VLOOKUP('[1]住基+外登(1)'!$K17,'[1]データ'!$D:$L,2,FALSE)</f>
        <v>297</v>
      </c>
      <c r="N17" s="16">
        <f>VLOOKUP('[1]住基+外登(1)'!$K17,'[1]データ'!$D:$L,4,FALSE)</f>
        <v>357</v>
      </c>
      <c r="O17" s="22">
        <f>VLOOKUP('[1]住基+外登(1)'!$K17,'[1]データ'!$D:$L,8,FALSE)</f>
        <v>291</v>
      </c>
      <c r="P17" s="14" t="s">
        <v>57</v>
      </c>
      <c r="Q17" s="16">
        <v>317</v>
      </c>
      <c r="R17" s="16">
        <v>142</v>
      </c>
      <c r="S17" s="16">
        <v>175</v>
      </c>
      <c r="T17" s="20">
        <v>168</v>
      </c>
      <c r="U17" s="6"/>
    </row>
    <row r="18" spans="1:21" ht="18" customHeight="1">
      <c r="A18" s="8" t="s">
        <v>58</v>
      </c>
      <c r="B18" s="16">
        <f>VLOOKUP('[1]住基+外登(1)'!$A18,'[1]データ'!$D:$L,6,FALSE)</f>
        <v>622</v>
      </c>
      <c r="C18" s="16">
        <f>VLOOKUP('[1]住基+外登(1)'!$A18,'[1]データ'!$D:$L,2,FALSE)</f>
        <v>276</v>
      </c>
      <c r="D18" s="16">
        <f>VLOOKUP('[1]住基+外登(1)'!$A18,'[1]データ'!$D:$L,4,FALSE)</f>
        <v>346</v>
      </c>
      <c r="E18" s="22">
        <f>VLOOKUP('[1]住基+外登(1)'!$A18,'[1]データ'!$D:$L,8,FALSE)</f>
        <v>317</v>
      </c>
      <c r="F18" s="14" t="s">
        <v>59</v>
      </c>
      <c r="G18" s="16">
        <f>VLOOKUP('[1]住基+外登(1)'!$F18,'[1]データ'!$D:$L,6,FALSE)</f>
        <v>778</v>
      </c>
      <c r="H18" s="16">
        <f>VLOOKUP('[1]住基+外登(1)'!$F18,'[1]データ'!$D:$L,2,FALSE)</f>
        <v>373</v>
      </c>
      <c r="I18" s="16">
        <f>VLOOKUP('[1]住基+外登(1)'!$F18,'[1]データ'!$D:$L,4,FALSE)</f>
        <v>405</v>
      </c>
      <c r="J18" s="22">
        <f>VLOOKUP('[1]住基+外登(1)'!$F18,'[1]データ'!$D:$L,8,FALSE)</f>
        <v>369</v>
      </c>
      <c r="K18" s="14" t="s">
        <v>313</v>
      </c>
      <c r="L18" s="16">
        <f>VLOOKUP('[1]住基+外登(1)'!K18,'[1]データ'!D:L,6,FALSE)</f>
        <v>380</v>
      </c>
      <c r="M18" s="16">
        <f>VLOOKUP('[1]住基+外登(1)'!$K18,'[1]データ'!$D:$L,2,FALSE)</f>
        <v>178</v>
      </c>
      <c r="N18" s="16">
        <f>VLOOKUP('[1]住基+外登(1)'!$K18,'[1]データ'!$D:$L,4,FALSE)</f>
        <v>202</v>
      </c>
      <c r="O18" s="22">
        <f>VLOOKUP('[1]住基+外登(1)'!$K18,'[1]データ'!$D:$L,8,FALSE)</f>
        <v>156</v>
      </c>
      <c r="P18" s="14" t="s">
        <v>60</v>
      </c>
      <c r="Q18" s="16">
        <v>984</v>
      </c>
      <c r="R18" s="16">
        <v>483</v>
      </c>
      <c r="S18" s="16">
        <v>501</v>
      </c>
      <c r="T18" s="20">
        <v>437</v>
      </c>
      <c r="U18" s="6"/>
    </row>
    <row r="19" spans="1:21" ht="18" customHeight="1">
      <c r="A19" s="8" t="s">
        <v>61</v>
      </c>
      <c r="B19" s="16">
        <f>VLOOKUP('[1]住基+外登(1)'!$A19,'[1]データ'!D:L,6,FALSE)</f>
        <v>2649</v>
      </c>
      <c r="C19" s="16">
        <f>VLOOKUP('[1]住基+外登(1)'!$A19,'[1]データ'!$D:$L,2,FALSE)</f>
        <v>1300</v>
      </c>
      <c r="D19" s="16">
        <f>VLOOKUP('[1]住基+外登(1)'!$A19,'[1]データ'!$D:$L,4,FALSE)</f>
        <v>1349</v>
      </c>
      <c r="E19" s="22">
        <f>VLOOKUP('[1]住基+外登(1)'!$A19,'[1]データ'!$D:$L,8,FALSE)</f>
        <v>1027</v>
      </c>
      <c r="F19" s="14" t="s">
        <v>62</v>
      </c>
      <c r="G19" s="16">
        <f>VLOOKUP('[1]住基+外登(1)'!$F19,'[1]データ'!$D:$L,6,FALSE)</f>
        <v>174</v>
      </c>
      <c r="H19" s="16">
        <f>VLOOKUP('[1]住基+外登(1)'!$F19,'[1]データ'!$D:$L,2,FALSE)</f>
        <v>71</v>
      </c>
      <c r="I19" s="16">
        <f>VLOOKUP('[1]住基+外登(1)'!$F19,'[1]データ'!$D:$L,4,FALSE)</f>
        <v>103</v>
      </c>
      <c r="J19" s="22">
        <f>VLOOKUP('[1]住基+外登(1)'!$F19,'[1]データ'!$D:$L,8,FALSE)</f>
        <v>115</v>
      </c>
      <c r="K19" s="14" t="s">
        <v>314</v>
      </c>
      <c r="L19" s="16">
        <f>VLOOKUP('[1]住基+外登(1)'!K19,'[1]データ'!D:L,6,FALSE)</f>
        <v>710</v>
      </c>
      <c r="M19" s="16">
        <f>VLOOKUP('[1]住基+外登(1)'!$K19,'[1]データ'!$D:$L,2,FALSE)</f>
        <v>333</v>
      </c>
      <c r="N19" s="16">
        <f>VLOOKUP('[1]住基+外登(1)'!$K19,'[1]データ'!$D:$L,4,FALSE)</f>
        <v>377</v>
      </c>
      <c r="O19" s="22">
        <f>VLOOKUP('[1]住基+外登(1)'!$K19,'[1]データ'!$D:$L,8,FALSE)</f>
        <v>323</v>
      </c>
      <c r="P19" s="14" t="s">
        <v>63</v>
      </c>
      <c r="Q19" s="16">
        <v>92</v>
      </c>
      <c r="R19" s="16">
        <v>40</v>
      </c>
      <c r="S19" s="16">
        <v>52</v>
      </c>
      <c r="T19" s="20">
        <v>38</v>
      </c>
      <c r="U19" s="6"/>
    </row>
    <row r="20" spans="1:21" ht="18" customHeight="1">
      <c r="A20" s="8" t="s">
        <v>64</v>
      </c>
      <c r="B20" s="16">
        <f>VLOOKUP('[1]住基+外登(1)'!$A20,'[1]データ'!D:L,6,FALSE)</f>
        <v>348</v>
      </c>
      <c r="C20" s="23">
        <f>VLOOKUP('[1]住基+外登(1)'!$A20,'[1]データ'!$D:$L,2,FALSE)</f>
        <v>161</v>
      </c>
      <c r="D20" s="23">
        <f>VLOOKUP('[1]住基+外登(1)'!$A20,'[1]データ'!$D:$L,4,FALSE)</f>
        <v>187</v>
      </c>
      <c r="E20" s="24">
        <f>VLOOKUP('[1]住基+外登(1)'!$A20,'[1]データ'!$D:$L,8,FALSE)</f>
        <v>111</v>
      </c>
      <c r="F20" s="14" t="s">
        <v>65</v>
      </c>
      <c r="G20" s="16">
        <f>VLOOKUP('[1]住基+外登(1)'!$F20,'[1]データ'!$D:$L,6,FALSE)</f>
        <v>175</v>
      </c>
      <c r="H20" s="16">
        <f>VLOOKUP('[1]住基+外登(1)'!$F20,'[1]データ'!$D:$L,2,FALSE)</f>
        <v>72</v>
      </c>
      <c r="I20" s="16">
        <f>VLOOKUP('[1]住基+外登(1)'!$F20,'[1]データ'!$D:$L,4,FALSE)</f>
        <v>103</v>
      </c>
      <c r="J20" s="22">
        <f>VLOOKUP('[1]住基+外登(1)'!$F20,'[1]データ'!$D:$L,8,FALSE)</f>
        <v>88</v>
      </c>
      <c r="K20" s="14" t="s">
        <v>315</v>
      </c>
      <c r="L20" s="16">
        <f>VLOOKUP('[1]住基+外登(1)'!K20,'[1]データ'!D:L,6,FALSE)</f>
        <v>713</v>
      </c>
      <c r="M20" s="16">
        <f>VLOOKUP('[1]住基+外登(1)'!$K20,'[1]データ'!$D:$L,2,FALSE)</f>
        <v>312</v>
      </c>
      <c r="N20" s="16">
        <f>VLOOKUP('[1]住基+外登(1)'!$K20,'[1]データ'!$D:$L,4,FALSE)</f>
        <v>401</v>
      </c>
      <c r="O20" s="22">
        <f>VLOOKUP('[1]住基+外登(1)'!$K20,'[1]データ'!$D:$L,8,FALSE)</f>
        <v>335</v>
      </c>
      <c r="P20" s="14" t="s">
        <v>66</v>
      </c>
      <c r="Q20" s="16">
        <v>417</v>
      </c>
      <c r="R20" s="16">
        <v>189</v>
      </c>
      <c r="S20" s="16">
        <v>228</v>
      </c>
      <c r="T20" s="20">
        <v>184</v>
      </c>
      <c r="U20" s="6"/>
    </row>
    <row r="21" spans="1:21" ht="18" customHeight="1">
      <c r="A21" s="18" t="s">
        <v>5</v>
      </c>
      <c r="B21" s="12">
        <f>SUM(B9:B20)</f>
        <v>12042</v>
      </c>
      <c r="C21" s="12">
        <f>SUM(C9:C20)</f>
        <v>5758</v>
      </c>
      <c r="D21" s="12">
        <f>SUM(D9:D20)</f>
        <v>6284</v>
      </c>
      <c r="E21" s="13">
        <f>SUM(E9:E20)</f>
        <v>4841</v>
      </c>
      <c r="F21" s="14" t="s">
        <v>67</v>
      </c>
      <c r="G21" s="16">
        <f>VLOOKUP('[1]住基+外登(1)'!$F21,'[1]データ'!$D:$L,6,FALSE)</f>
        <v>238</v>
      </c>
      <c r="H21" s="16">
        <f>VLOOKUP('[1]住基+外登(1)'!$F21,'[1]データ'!$D:$L,2,FALSE)</f>
        <v>116</v>
      </c>
      <c r="I21" s="16">
        <f>VLOOKUP('[1]住基+外登(1)'!$F21,'[1]データ'!$D:$L,4,FALSE)</f>
        <v>122</v>
      </c>
      <c r="J21" s="22">
        <f>VLOOKUP('[1]住基+外登(1)'!$F21,'[1]データ'!$D:$L,8,FALSE)</f>
        <v>101</v>
      </c>
      <c r="K21" s="14" t="s">
        <v>316</v>
      </c>
      <c r="L21" s="16">
        <f>VLOOKUP('[1]住基+外登(1)'!K21,'[1]データ'!D:L,6,FALSE)</f>
        <v>345</v>
      </c>
      <c r="M21" s="16">
        <f>VLOOKUP('[1]住基+外登(1)'!$K21,'[1]データ'!$D:$L,2,FALSE)</f>
        <v>172</v>
      </c>
      <c r="N21" s="16">
        <f>VLOOKUP('[1]住基+外登(1)'!$K21,'[1]データ'!$D:$L,4,FALSE)</f>
        <v>173</v>
      </c>
      <c r="O21" s="22">
        <f>VLOOKUP('[1]住基+外登(1)'!$K21,'[1]データ'!$D:$L,8,FALSE)</f>
        <v>161</v>
      </c>
      <c r="P21" s="14" t="s">
        <v>68</v>
      </c>
      <c r="Q21" s="16">
        <v>257</v>
      </c>
      <c r="R21" s="16">
        <v>115</v>
      </c>
      <c r="S21" s="16">
        <v>142</v>
      </c>
      <c r="T21" s="20">
        <v>114</v>
      </c>
      <c r="U21" s="6"/>
    </row>
    <row r="22" spans="1:21" ht="18" customHeight="1">
      <c r="A22" s="26" t="s">
        <v>69</v>
      </c>
      <c r="B22" s="16">
        <f>VLOOKUP("矢作",'[1]データ'!$D:$L,6,FALSE)</f>
        <v>220</v>
      </c>
      <c r="C22" s="16">
        <f>VLOOKUP("矢作",'[1]データ'!$D:$L,2,FALSE)</f>
        <v>104</v>
      </c>
      <c r="D22" s="16">
        <f>VLOOKUP("矢作",'[1]データ'!$D:$L,4,FALSE)</f>
        <v>116</v>
      </c>
      <c r="E22" s="16">
        <f>VLOOKUP("矢作",'[1]データ'!$D:$L,8,FALSE)</f>
        <v>93</v>
      </c>
      <c r="F22" s="14" t="s">
        <v>70</v>
      </c>
      <c r="G22" s="16">
        <f>VLOOKUP('[1]住基+外登(1)'!$F22,'[1]データ'!$D:$L,6,FALSE)</f>
        <v>236</v>
      </c>
      <c r="H22" s="16">
        <f>VLOOKUP('[1]住基+外登(1)'!$F22,'[1]データ'!$D:$L,2,FALSE)</f>
        <v>104</v>
      </c>
      <c r="I22" s="16">
        <f>VLOOKUP('[1]住基+外登(1)'!$F22,'[1]データ'!$D:$L,4,FALSE)</f>
        <v>132</v>
      </c>
      <c r="J22" s="22">
        <f>VLOOKUP('[1]住基+外登(1)'!$F22,'[1]データ'!$D:$L,8,FALSE)</f>
        <v>126</v>
      </c>
      <c r="K22" s="14" t="s">
        <v>71</v>
      </c>
      <c r="L22" s="16">
        <f>VLOOKUP('[1]住基+外登(1)'!K22,'[1]データ'!D:L,6,FALSE)</f>
        <v>1442</v>
      </c>
      <c r="M22" s="16">
        <f>VLOOKUP('[1]住基+外登(1)'!$K22,'[1]データ'!$D:$L,2,FALSE)</f>
        <v>630</v>
      </c>
      <c r="N22" s="16">
        <f>VLOOKUP('[1]住基+外登(1)'!$K22,'[1]データ'!$D:$L,4,FALSE)</f>
        <v>812</v>
      </c>
      <c r="O22" s="22">
        <f>VLOOKUP('[1]住基+外登(1)'!$K22,'[1]データ'!$D:$L,8,FALSE)</f>
        <v>669</v>
      </c>
      <c r="P22" s="14" t="s">
        <v>317</v>
      </c>
      <c r="Q22" s="16">
        <v>151</v>
      </c>
      <c r="R22" s="16">
        <v>74</v>
      </c>
      <c r="S22" s="16">
        <v>77</v>
      </c>
      <c r="T22" s="20">
        <v>76</v>
      </c>
      <c r="U22" s="6"/>
    </row>
    <row r="23" spans="1:21" ht="18" customHeight="1">
      <c r="A23" s="26" t="s">
        <v>72</v>
      </c>
      <c r="B23" s="16">
        <f>VLOOKUP("本村",'[1]データ'!D:L,6,FALSE)</f>
        <v>245</v>
      </c>
      <c r="C23" s="16">
        <f>VLOOKUP("本村",'[1]データ'!$D:$L,2,FALSE)</f>
        <v>122</v>
      </c>
      <c r="D23" s="16">
        <f>VLOOKUP("本村",'[1]データ'!$D:$L,4,FALSE)</f>
        <v>123</v>
      </c>
      <c r="E23" s="22">
        <f>VLOOKUP("本村",'[1]データ'!$D:$L,8,FALSE)</f>
        <v>75</v>
      </c>
      <c r="F23" s="14" t="s">
        <v>73</v>
      </c>
      <c r="G23" s="16">
        <f>VLOOKUP('[1]住基+外登(1)'!$F23,'[1]データ'!$D:$L,6,FALSE)</f>
        <v>112</v>
      </c>
      <c r="H23" s="16">
        <f>VLOOKUP('[1]住基+外登(1)'!$F23,'[1]データ'!$D:$L,2,FALSE)</f>
        <v>57</v>
      </c>
      <c r="I23" s="16">
        <f>VLOOKUP('[1]住基+外登(1)'!$F23,'[1]データ'!$D:$L,4,FALSE)</f>
        <v>55</v>
      </c>
      <c r="J23" s="22">
        <f>VLOOKUP('[1]住基+外登(1)'!$F23,'[1]データ'!$D:$L,8,FALSE)</f>
        <v>70</v>
      </c>
      <c r="K23" s="14" t="s">
        <v>74</v>
      </c>
      <c r="L23" s="16">
        <f>VLOOKUP('[1]住基+外登(1)'!K23,'[1]データ'!D:L,6,FALSE)</f>
        <v>690</v>
      </c>
      <c r="M23" s="16">
        <f>VLOOKUP('[1]住基+外登(1)'!$K23,'[1]データ'!$D:$L,2,FALSE)</f>
        <v>306</v>
      </c>
      <c r="N23" s="16">
        <f>VLOOKUP('[1]住基+外登(1)'!$K23,'[1]データ'!$D:$L,4,FALSE)</f>
        <v>384</v>
      </c>
      <c r="O23" s="22">
        <f>VLOOKUP('[1]住基+外登(1)'!$K23,'[1]データ'!$D:$L,8,FALSE)</f>
        <v>313</v>
      </c>
      <c r="P23" s="14" t="s">
        <v>75</v>
      </c>
      <c r="Q23" s="16">
        <v>84</v>
      </c>
      <c r="R23" s="16">
        <v>34</v>
      </c>
      <c r="S23" s="16">
        <v>50</v>
      </c>
      <c r="T23" s="20">
        <v>40</v>
      </c>
      <c r="U23" s="6"/>
    </row>
    <row r="24" spans="1:21" ht="18" customHeight="1">
      <c r="A24" s="26" t="s">
        <v>76</v>
      </c>
      <c r="B24" s="16">
        <f>VLOOKUP("中組",'[1]データ'!D:L,6,FALSE)</f>
        <v>158</v>
      </c>
      <c r="C24" s="16">
        <f>VLOOKUP("中組",'[1]データ'!$D:$L,2,FALSE)</f>
        <v>74</v>
      </c>
      <c r="D24" s="16">
        <f>VLOOKUP("中組",'[1]データ'!$D:$L,4,FALSE)</f>
        <v>84</v>
      </c>
      <c r="E24" s="22">
        <f>VLOOKUP("中組",'[1]データ'!$D:$L,8,FALSE)</f>
        <v>68</v>
      </c>
      <c r="F24" s="14" t="s">
        <v>77</v>
      </c>
      <c r="G24" s="16">
        <f>VLOOKUP('[1]住基+外登(1)'!$F24,'[1]データ'!$D:$L,6,FALSE)</f>
        <v>209</v>
      </c>
      <c r="H24" s="16">
        <f>VLOOKUP('[1]住基+外登(1)'!$F24,'[1]データ'!$D:$L,2,FALSE)</f>
        <v>94</v>
      </c>
      <c r="I24" s="16">
        <f>VLOOKUP('[1]住基+外登(1)'!$F24,'[1]データ'!$D:$L,4,FALSE)</f>
        <v>115</v>
      </c>
      <c r="J24" s="22">
        <f>VLOOKUP('[1]住基+外登(1)'!$F24,'[1]データ'!$D:$L,8,FALSE)</f>
        <v>84</v>
      </c>
      <c r="K24" s="14" t="s">
        <v>78</v>
      </c>
      <c r="L24" s="16">
        <f>VLOOKUP('[1]住基+外登(1)'!K24,'[1]データ'!D:L,6,FALSE)</f>
        <v>500</v>
      </c>
      <c r="M24" s="16">
        <f>VLOOKUP('[1]住基+外登(1)'!$K24,'[1]データ'!$D:$L,2,FALSE)</f>
        <v>231</v>
      </c>
      <c r="N24" s="16">
        <f>VLOOKUP('[1]住基+外登(1)'!$K24,'[1]データ'!$D:$L,4,FALSE)</f>
        <v>269</v>
      </c>
      <c r="O24" s="22">
        <f>VLOOKUP('[1]住基+外登(1)'!$K24,'[1]データ'!$D:$L,8,FALSE)</f>
        <v>235</v>
      </c>
      <c r="P24" s="14" t="s">
        <v>318</v>
      </c>
      <c r="Q24" s="16">
        <v>112</v>
      </c>
      <c r="R24" s="16">
        <v>44</v>
      </c>
      <c r="S24" s="16">
        <v>68</v>
      </c>
      <c r="T24" s="20">
        <v>47</v>
      </c>
      <c r="U24" s="6"/>
    </row>
    <row r="25" spans="1:21" ht="18" customHeight="1">
      <c r="A25" s="26" t="s">
        <v>79</v>
      </c>
      <c r="B25" s="16">
        <f>VLOOKUP("河内",'[1]データ'!D:L,6,FALSE)</f>
        <v>155</v>
      </c>
      <c r="C25" s="23">
        <f>VLOOKUP("河内",'[1]データ'!$D:$L,2,FALSE)</f>
        <v>74</v>
      </c>
      <c r="D25" s="23">
        <f>VLOOKUP("河内",'[1]データ'!$D:$L,4,FALSE)</f>
        <v>81</v>
      </c>
      <c r="E25" s="24">
        <f>VLOOKUP("河内",'[1]データ'!$D:$L,8,FALSE)</f>
        <v>49</v>
      </c>
      <c r="F25" s="14" t="s">
        <v>80</v>
      </c>
      <c r="G25" s="16">
        <f>VLOOKUP('[1]住基+外登(1)'!$F25,'[1]データ'!$D:$L,6,FALSE)</f>
        <v>118</v>
      </c>
      <c r="H25" s="16">
        <f>VLOOKUP('[1]住基+外登(1)'!$F25,'[1]データ'!$D:$L,2,FALSE)</f>
        <v>54</v>
      </c>
      <c r="I25" s="16">
        <f>VLOOKUP('[1]住基+外登(1)'!$F25,'[1]データ'!$D:$L,4,FALSE)</f>
        <v>64</v>
      </c>
      <c r="J25" s="22">
        <f>VLOOKUP('[1]住基+外登(1)'!$F25,'[1]データ'!$D:$L,8,FALSE)</f>
        <v>61</v>
      </c>
      <c r="K25" s="14" t="s">
        <v>81</v>
      </c>
      <c r="L25" s="16">
        <f>VLOOKUP('[1]住基+外登(1)'!K25,'[1]データ'!D:L,6,FALSE)</f>
        <v>1166</v>
      </c>
      <c r="M25" s="16">
        <f>VLOOKUP('[1]住基+外登(1)'!$K25,'[1]データ'!$D:$L,2,FALSE)</f>
        <v>551</v>
      </c>
      <c r="N25" s="16">
        <f>VLOOKUP('[1]住基+外登(1)'!$K25,'[1]データ'!$D:$L,4,FALSE)</f>
        <v>615</v>
      </c>
      <c r="O25" s="22">
        <f>VLOOKUP('[1]住基+外登(1)'!$K25,'[1]データ'!$D:$L,8,FALSE)</f>
        <v>524</v>
      </c>
      <c r="P25" s="14" t="s">
        <v>319</v>
      </c>
      <c r="Q25" s="16">
        <v>114</v>
      </c>
      <c r="R25" s="16">
        <v>52</v>
      </c>
      <c r="S25" s="16">
        <v>62</v>
      </c>
      <c r="T25" s="20">
        <v>53</v>
      </c>
      <c r="U25" s="6"/>
    </row>
    <row r="26" spans="1:21" ht="18" customHeight="1">
      <c r="A26" s="18" t="s">
        <v>5</v>
      </c>
      <c r="B26" s="12">
        <f>SUM(B22:B25)</f>
        <v>778</v>
      </c>
      <c r="C26" s="12">
        <f>SUM(C22:C25)</f>
        <v>374</v>
      </c>
      <c r="D26" s="12">
        <f>SUM(D22:D25)</f>
        <v>404</v>
      </c>
      <c r="E26" s="13">
        <f>SUM(E22:E25)</f>
        <v>285</v>
      </c>
      <c r="F26" s="14" t="s">
        <v>82</v>
      </c>
      <c r="G26" s="16">
        <f>VLOOKUP('[1]住基+外登(1)'!$F26,'[1]データ'!$D:$L,6,FALSE)</f>
        <v>632</v>
      </c>
      <c r="H26" s="16">
        <f>VLOOKUP('[1]住基+外登(1)'!$F26,'[1]データ'!$D:$L,2,FALSE)</f>
        <v>278</v>
      </c>
      <c r="I26" s="16">
        <f>VLOOKUP('[1]住基+外登(1)'!$F26,'[1]データ'!$D:$L,4,FALSE)</f>
        <v>354</v>
      </c>
      <c r="J26" s="22">
        <f>VLOOKUP('[1]住基+外登(1)'!$F26,'[1]データ'!$D:$L,8,FALSE)</f>
        <v>327</v>
      </c>
      <c r="K26" s="14" t="s">
        <v>83</v>
      </c>
      <c r="L26" s="16">
        <f>VLOOKUP('[1]住基+外登(1)'!K26,'[1]データ'!D:L,6,FALSE)</f>
        <v>650</v>
      </c>
      <c r="M26" s="16">
        <f>VLOOKUP('[1]住基+外登(1)'!$K26,'[1]データ'!$D:$L,2,FALSE)</f>
        <v>298</v>
      </c>
      <c r="N26" s="16">
        <f>VLOOKUP('[1]住基+外登(1)'!$K26,'[1]データ'!$D:$L,4,FALSE)</f>
        <v>352</v>
      </c>
      <c r="O26" s="22">
        <f>VLOOKUP('[1]住基+外登(1)'!$K26,'[1]データ'!$D:$L,8,FALSE)</f>
        <v>273</v>
      </c>
      <c r="P26" s="14" t="s">
        <v>320</v>
      </c>
      <c r="Q26" s="16">
        <v>94</v>
      </c>
      <c r="R26" s="16">
        <v>44</v>
      </c>
      <c r="S26" s="16">
        <v>50</v>
      </c>
      <c r="T26" s="20">
        <v>47</v>
      </c>
      <c r="U26" s="6"/>
    </row>
    <row r="27" spans="1:21" ht="18" customHeight="1">
      <c r="A27" s="8" t="s">
        <v>84</v>
      </c>
      <c r="B27" s="16">
        <f>VLOOKUP('[1]住基+外登(1)'!$A27,'[1]データ'!$D:$L,6,FALSE)</f>
        <v>111</v>
      </c>
      <c r="C27" s="9">
        <f>VLOOKUP('[1]住基+外登(1)'!$A27,'[1]データ'!$D:$L,2,FALSE)</f>
        <v>55</v>
      </c>
      <c r="D27" s="9">
        <f>VLOOKUP('[1]住基+外登(1)'!$A27,'[1]データ'!$D:$L,4,FALSE)</f>
        <v>56</v>
      </c>
      <c r="E27" s="19">
        <f>VLOOKUP('[1]住基+外登(1)'!$A27,'[1]データ'!$D:$L,8,FALSE)</f>
        <v>43</v>
      </c>
      <c r="F27" s="14" t="s">
        <v>85</v>
      </c>
      <c r="G27" s="16">
        <f>VLOOKUP('[1]住基+外登(1)'!$F27,'[1]データ'!$D:$L,6,FALSE)</f>
        <v>398</v>
      </c>
      <c r="H27" s="23">
        <f>VLOOKUP('[1]住基+外登(1)'!$F27,'[1]データ'!$D:$L,2,FALSE)</f>
        <v>191</v>
      </c>
      <c r="I27" s="23">
        <f>VLOOKUP('[1]住基+外登(1)'!$F27,'[1]データ'!$D:$L,4,FALSE)</f>
        <v>207</v>
      </c>
      <c r="J27" s="24">
        <f>VLOOKUP('[1]住基+外登(1)'!$F27,'[1]データ'!$D:$L,8,FALSE)</f>
        <v>201</v>
      </c>
      <c r="K27" s="14" t="s">
        <v>86</v>
      </c>
      <c r="L27" s="16">
        <f>VLOOKUP('[1]住基+外登(1)'!K27,'[1]データ'!D:L,6,FALSE)</f>
        <v>315</v>
      </c>
      <c r="M27" s="16">
        <f>VLOOKUP('[1]住基+外登(1)'!$K27,'[1]データ'!$D:$L,2,FALSE)</f>
        <v>145</v>
      </c>
      <c r="N27" s="16">
        <f>VLOOKUP('[1]住基+外登(1)'!$K27,'[1]データ'!$D:$L,4,FALSE)</f>
        <v>170</v>
      </c>
      <c r="O27" s="22">
        <f>VLOOKUP('[1]住基+外登(1)'!$K27,'[1]データ'!$D:$L,8,FALSE)</f>
        <v>115</v>
      </c>
      <c r="P27" s="14" t="s">
        <v>321</v>
      </c>
      <c r="Q27" s="16">
        <v>617</v>
      </c>
      <c r="R27" s="16">
        <v>300</v>
      </c>
      <c r="S27" s="16">
        <v>317</v>
      </c>
      <c r="T27" s="20">
        <v>251</v>
      </c>
      <c r="U27" s="6"/>
    </row>
    <row r="28" spans="1:21" ht="18" customHeight="1">
      <c r="A28" s="8" t="s">
        <v>87</v>
      </c>
      <c r="B28" s="16">
        <f>VLOOKUP('[1]住基+外登(1)'!A28,'[1]データ'!D:L,6,FALSE)</f>
        <v>147</v>
      </c>
      <c r="C28" s="16">
        <f>VLOOKUP('[1]住基+外登(1)'!$A28,'[1]データ'!$D:$L,2,FALSE)</f>
        <v>69</v>
      </c>
      <c r="D28" s="16">
        <f>VLOOKUP('[1]住基+外登(1)'!$A28,'[1]データ'!$D:$L,4,FALSE)</f>
        <v>78</v>
      </c>
      <c r="E28" s="22">
        <f>VLOOKUP('[1]住基+外登(1)'!$A28,'[1]データ'!$D:$L,8,FALSE)</f>
        <v>60</v>
      </c>
      <c r="F28" s="11" t="s">
        <v>5</v>
      </c>
      <c r="G28" s="12">
        <f>SUM(G4:G27)</f>
        <v>12917</v>
      </c>
      <c r="H28" s="12">
        <f>SUM(H4:H27)</f>
        <v>6037</v>
      </c>
      <c r="I28" s="12">
        <f>SUM(I4:I27)</f>
        <v>6880</v>
      </c>
      <c r="J28" s="12">
        <f>SUM(J4:J27)</f>
        <v>5945</v>
      </c>
      <c r="K28" s="14" t="s">
        <v>88</v>
      </c>
      <c r="L28" s="16">
        <f>VLOOKUP('[1]住基+外登(1)'!K28,'[1]データ'!D:L,6,FALSE)</f>
        <v>1751</v>
      </c>
      <c r="M28" s="16">
        <f>VLOOKUP('[1]住基+外登(1)'!$K28,'[1]データ'!$D:$L,2,FALSE)</f>
        <v>807</v>
      </c>
      <c r="N28" s="16">
        <f>VLOOKUP('[1]住基+外登(1)'!$K28,'[1]データ'!$D:$L,4,FALSE)</f>
        <v>944</v>
      </c>
      <c r="O28" s="22">
        <f>VLOOKUP('[1]住基+外登(1)'!$K28,'[1]データ'!$D:$L,8,FALSE)</f>
        <v>668</v>
      </c>
      <c r="P28" s="14" t="s">
        <v>322</v>
      </c>
      <c r="Q28" s="16">
        <v>69</v>
      </c>
      <c r="R28" s="16">
        <v>33</v>
      </c>
      <c r="S28" s="16">
        <v>36</v>
      </c>
      <c r="T28" s="20">
        <v>31</v>
      </c>
      <c r="U28" s="6"/>
    </row>
    <row r="29" spans="1:21" ht="18" customHeight="1">
      <c r="A29" s="8" t="s">
        <v>89</v>
      </c>
      <c r="B29" s="16">
        <f>VLOOKUP('[1]住基+外登(1)'!A29,'[1]データ'!D:L,6,FALSE)</f>
        <v>82</v>
      </c>
      <c r="C29" s="16">
        <f>VLOOKUP('[1]住基+外登(1)'!$A29,'[1]データ'!$D:$L,2,FALSE)</f>
        <v>42</v>
      </c>
      <c r="D29" s="16">
        <f>VLOOKUP('[1]住基+外登(1)'!$A29,'[1]データ'!$D:$L,4,FALSE)</f>
        <v>40</v>
      </c>
      <c r="E29" s="22">
        <f>VLOOKUP('[1]住基+外登(1)'!$A29,'[1]データ'!$D:$L,8,FALSE)</f>
        <v>28</v>
      </c>
      <c r="F29" s="27" t="s">
        <v>90</v>
      </c>
      <c r="G29" s="16">
        <f>VLOOKUP('[1]住基+外登(1)'!$F29,'[1]データ'!$D:$L,6,FALSE)</f>
        <v>444</v>
      </c>
      <c r="H29" s="9">
        <f>VLOOKUP('[1]住基+外登(1)'!$F29,'[1]データ'!$D:$L,2,FALSE)</f>
        <v>215</v>
      </c>
      <c r="I29" s="9">
        <f>VLOOKUP('[1]住基+外登(1)'!$F29,'[1]データ'!$D:$L,4,FALSE)</f>
        <v>229</v>
      </c>
      <c r="J29" s="19">
        <f>VLOOKUP('[1]住基+外登(1)'!$F29,'[1]データ'!$D:$L,8,FALSE)</f>
        <v>210</v>
      </c>
      <c r="K29" s="14" t="s">
        <v>91</v>
      </c>
      <c r="L29" s="16">
        <f>VLOOKUP('[1]住基+外登(1)'!K29,'[1]データ'!D:L,6,FALSE)</f>
        <v>603</v>
      </c>
      <c r="M29" s="16">
        <f>VLOOKUP('[1]住基+外登(1)'!$K29,'[1]データ'!$D:$L,2,FALSE)</f>
        <v>281</v>
      </c>
      <c r="N29" s="16">
        <f>VLOOKUP('[1]住基+外登(1)'!$K29,'[1]データ'!$D:$L,4,FALSE)</f>
        <v>322</v>
      </c>
      <c r="O29" s="22">
        <f>VLOOKUP('[1]住基+外登(1)'!$K29,'[1]データ'!$D:$L,8,FALSE)</f>
        <v>254</v>
      </c>
      <c r="P29" s="14" t="s">
        <v>92</v>
      </c>
      <c r="Q29" s="16">
        <v>867</v>
      </c>
      <c r="R29" s="16">
        <v>409</v>
      </c>
      <c r="S29" s="16">
        <v>458</v>
      </c>
      <c r="T29" s="20">
        <v>365</v>
      </c>
      <c r="U29" s="6"/>
    </row>
    <row r="30" spans="1:21" ht="18" customHeight="1">
      <c r="A30" s="8" t="s">
        <v>93</v>
      </c>
      <c r="B30" s="16">
        <f>VLOOKUP('[1]住基+外登(1)'!A30,'[1]データ'!D:L,6,FALSE)</f>
        <v>195</v>
      </c>
      <c r="C30" s="23">
        <f>VLOOKUP('[1]住基+外登(1)'!$A30,'[1]データ'!$D:$L,2,FALSE)</f>
        <v>102</v>
      </c>
      <c r="D30" s="23">
        <f>VLOOKUP('[1]住基+外登(1)'!$A30,'[1]データ'!$D:$L,4,FALSE)</f>
        <v>93</v>
      </c>
      <c r="E30" s="24">
        <f>VLOOKUP('[1]住基+外登(1)'!$A30,'[1]データ'!$D:$L,8,FALSE)</f>
        <v>72</v>
      </c>
      <c r="F30" s="27" t="s">
        <v>94</v>
      </c>
      <c r="G30" s="16">
        <f>VLOOKUP('[1]住基+外登(1)'!$F30,'[1]データ'!$D:$L,6,FALSE)</f>
        <v>545</v>
      </c>
      <c r="H30" s="16">
        <f>VLOOKUP('[1]住基+外登(1)'!$F30,'[1]データ'!$D:$L,2,FALSE)</f>
        <v>241</v>
      </c>
      <c r="I30" s="16">
        <f>VLOOKUP('[1]住基+外登(1)'!$F30,'[1]データ'!$D:$L,4,FALSE)</f>
        <v>304</v>
      </c>
      <c r="J30" s="22">
        <f>VLOOKUP('[1]住基+外登(1)'!$F30,'[1]データ'!$D:$L,8,FALSE)</f>
        <v>247</v>
      </c>
      <c r="K30" s="14" t="s">
        <v>95</v>
      </c>
      <c r="L30" s="16">
        <f>VLOOKUP('[1]住基+外登(1)'!K30,'[1]データ'!D:L,6,FALSE)</f>
        <v>444</v>
      </c>
      <c r="M30" s="16">
        <f>VLOOKUP('[1]住基+外登(1)'!$K30,'[1]データ'!$D:$L,2,FALSE)</f>
        <v>201</v>
      </c>
      <c r="N30" s="16">
        <f>VLOOKUP('[1]住基+外登(1)'!$K30,'[1]データ'!$D:$L,4,FALSE)</f>
        <v>243</v>
      </c>
      <c r="O30" s="22">
        <f>VLOOKUP('[1]住基+外登(1)'!$K30,'[1]データ'!$D:$L,8,FALSE)</f>
        <v>182</v>
      </c>
      <c r="P30" s="14" t="s">
        <v>96</v>
      </c>
      <c r="Q30" s="16">
        <v>102</v>
      </c>
      <c r="R30" s="16">
        <v>53</v>
      </c>
      <c r="S30" s="16">
        <v>49</v>
      </c>
      <c r="T30" s="20">
        <v>40</v>
      </c>
      <c r="U30" s="6"/>
    </row>
    <row r="31" spans="1:21" ht="18" customHeight="1">
      <c r="A31" s="18" t="s">
        <v>5</v>
      </c>
      <c r="B31" s="12">
        <f>SUM(B27:B30)</f>
        <v>535</v>
      </c>
      <c r="C31" s="12">
        <f>SUM(C27:C30)</f>
        <v>268</v>
      </c>
      <c r="D31" s="12">
        <f>SUM(D27:D30)</f>
        <v>267</v>
      </c>
      <c r="E31" s="13">
        <f>SUM(E27:E30)</f>
        <v>203</v>
      </c>
      <c r="F31" s="27" t="s">
        <v>97</v>
      </c>
      <c r="G31" s="16">
        <f>VLOOKUP('[1]住基+外登(1)'!$F31,'[1]データ'!$D:$L,6,FALSE)</f>
        <v>98</v>
      </c>
      <c r="H31" s="16">
        <f>VLOOKUP('[1]住基+外登(1)'!$F31,'[1]データ'!$D:$L,2,FALSE)</f>
        <v>44</v>
      </c>
      <c r="I31" s="16">
        <f>VLOOKUP('[1]住基+外登(1)'!$F31,'[1]データ'!$D:$L,4,FALSE)</f>
        <v>54</v>
      </c>
      <c r="J31" s="22">
        <f>VLOOKUP('[1]住基+外登(1)'!$F31,'[1]データ'!$D:$L,8,FALSE)</f>
        <v>47</v>
      </c>
      <c r="K31" s="14" t="s">
        <v>98</v>
      </c>
      <c r="L31" s="16">
        <f>VLOOKUP('[1]住基+外登(1)'!K31,'[1]データ'!D:L,6,FALSE)</f>
        <v>527</v>
      </c>
      <c r="M31" s="16">
        <f>VLOOKUP('[1]住基+外登(1)'!$K31,'[1]データ'!$D:$L,2,FALSE)</f>
        <v>258</v>
      </c>
      <c r="N31" s="16">
        <f>VLOOKUP('[1]住基+外登(1)'!$K31,'[1]データ'!$D:$L,4,FALSE)</f>
        <v>269</v>
      </c>
      <c r="O31" s="22">
        <f>VLOOKUP('[1]住基+外登(1)'!$K31,'[1]データ'!$D:$L,8,FALSE)</f>
        <v>208</v>
      </c>
      <c r="P31" s="14" t="s">
        <v>99</v>
      </c>
      <c r="Q31" s="16">
        <v>463</v>
      </c>
      <c r="R31" s="16">
        <v>237</v>
      </c>
      <c r="S31" s="16">
        <v>226</v>
      </c>
      <c r="T31" s="20">
        <v>175</v>
      </c>
      <c r="U31" s="6"/>
    </row>
    <row r="32" spans="1:21" ht="18" customHeight="1">
      <c r="A32" s="8" t="s">
        <v>100</v>
      </c>
      <c r="B32" s="16">
        <f>VLOOKUP('[1]住基+外登(1)'!A32,'[1]データ'!D:L,6,FALSE)</f>
        <v>488</v>
      </c>
      <c r="C32" s="9">
        <f>VLOOKUP('[1]住基+外登(1)'!$A32,'[1]データ'!$D:$L,2,FALSE)</f>
        <v>229</v>
      </c>
      <c r="D32" s="9">
        <f>VLOOKUP('[1]住基+外登(1)'!$A32,'[1]データ'!$D:$L,4,FALSE)</f>
        <v>259</v>
      </c>
      <c r="E32" s="19">
        <f>VLOOKUP('[1]住基+外登(1)'!$A32,'[1]データ'!$D:$L,8,FALSE)</f>
        <v>203</v>
      </c>
      <c r="F32" s="27" t="s">
        <v>101</v>
      </c>
      <c r="G32" s="16">
        <f>VLOOKUP('[1]住基+外登(1)'!$F32,'[1]データ'!$D:$L,6,FALSE)</f>
        <v>253</v>
      </c>
      <c r="H32" s="16">
        <f>VLOOKUP('[1]住基+外登(1)'!$F32,'[1]データ'!$D:$L,2,FALSE)</f>
        <v>113</v>
      </c>
      <c r="I32" s="16">
        <f>VLOOKUP('[1]住基+外登(1)'!$F32,'[1]データ'!$D:$L,4,FALSE)</f>
        <v>140</v>
      </c>
      <c r="J32" s="22">
        <f>VLOOKUP('[1]住基+外登(1)'!$F32,'[1]データ'!$D:$L,8,FALSE)</f>
        <v>111</v>
      </c>
      <c r="K32" s="14" t="s">
        <v>102</v>
      </c>
      <c r="L32" s="16">
        <f>VLOOKUP('[1]住基+外登(1)'!K32,'[1]データ'!D:L,6,FALSE)</f>
        <v>411</v>
      </c>
      <c r="M32" s="16">
        <f>VLOOKUP('[1]住基+外登(1)'!$K32,'[1]データ'!$D:$L,2,FALSE)</f>
        <v>187</v>
      </c>
      <c r="N32" s="16">
        <f>VLOOKUP('[1]住基+外登(1)'!$K32,'[1]データ'!$D:$L,4,FALSE)</f>
        <v>224</v>
      </c>
      <c r="O32" s="22">
        <f>VLOOKUP('[1]住基+外登(1)'!$K32,'[1]データ'!$D:$L,8,FALSE)</f>
        <v>183</v>
      </c>
      <c r="P32" s="11" t="s">
        <v>5</v>
      </c>
      <c r="Q32" s="12">
        <v>6201</v>
      </c>
      <c r="R32" s="12">
        <v>2929</v>
      </c>
      <c r="S32" s="12">
        <v>3272</v>
      </c>
      <c r="T32" s="25">
        <v>2742</v>
      </c>
      <c r="U32" s="6"/>
    </row>
    <row r="33" spans="1:21" ht="18" customHeight="1">
      <c r="A33" s="8" t="s">
        <v>323</v>
      </c>
      <c r="B33" s="16">
        <f>VLOOKUP('[1]住基+外登(1)'!A33,'[1]データ'!D:L,6,FALSE)</f>
        <v>1416</v>
      </c>
      <c r="C33" s="16">
        <f>VLOOKUP('[1]住基+外登(1)'!$A33,'[1]データ'!$D:$L,2,FALSE)</f>
        <v>654</v>
      </c>
      <c r="D33" s="16">
        <f>VLOOKUP('[1]住基+外登(1)'!$A33,'[1]データ'!$D:$L,4,FALSE)</f>
        <v>762</v>
      </c>
      <c r="E33" s="22">
        <f>VLOOKUP('[1]住基+外登(1)'!$A33,'[1]データ'!$D:$L,8,FALSE)</f>
        <v>566</v>
      </c>
      <c r="F33" s="27" t="s">
        <v>103</v>
      </c>
      <c r="G33" s="16">
        <f>VLOOKUP('[1]住基+外登(1)'!$F33,'[1]データ'!$D:$L,6,FALSE)</f>
        <v>234</v>
      </c>
      <c r="H33" s="16">
        <f>VLOOKUP('[1]住基+外登(1)'!$F33,'[1]データ'!$D:$L,2,FALSE)</f>
        <v>107</v>
      </c>
      <c r="I33" s="16">
        <f>VLOOKUP('[1]住基+外登(1)'!$F33,'[1]データ'!$D:$L,4,FALSE)</f>
        <v>127</v>
      </c>
      <c r="J33" s="22">
        <f>VLOOKUP('[1]住基+外登(1)'!$F33,'[1]データ'!$D:$L,8,FALSE)</f>
        <v>110</v>
      </c>
      <c r="K33" s="14" t="s">
        <v>104</v>
      </c>
      <c r="L33" s="16">
        <f>VLOOKUP('[1]住基+外登(1)'!K33,'[1]データ'!D:L,6,FALSE)</f>
        <v>361</v>
      </c>
      <c r="M33" s="16">
        <f>VLOOKUP('[1]住基+外登(1)'!$K33,'[1]データ'!$D:$L,2,FALSE)</f>
        <v>163</v>
      </c>
      <c r="N33" s="16">
        <f>VLOOKUP('[1]住基+外登(1)'!$K33,'[1]データ'!$D:$L,4,FALSE)</f>
        <v>198</v>
      </c>
      <c r="O33" s="22">
        <f>VLOOKUP('[1]住基+外登(1)'!$K33,'[1]データ'!$D:$L,8,FALSE)</f>
        <v>180</v>
      </c>
      <c r="P33" s="14" t="s">
        <v>105</v>
      </c>
      <c r="Q33" s="16">
        <v>273</v>
      </c>
      <c r="R33" s="16">
        <v>135</v>
      </c>
      <c r="S33" s="16">
        <v>138</v>
      </c>
      <c r="T33" s="20">
        <v>76</v>
      </c>
      <c r="U33" s="6"/>
    </row>
    <row r="34" spans="1:21" ht="18" customHeight="1">
      <c r="A34" s="8" t="s">
        <v>106</v>
      </c>
      <c r="B34" s="16">
        <f>VLOOKUP('[1]住基+外登(1)'!A34,'[1]データ'!D:L,6,FALSE)</f>
        <v>612</v>
      </c>
      <c r="C34" s="16">
        <f>VLOOKUP('[1]住基+外登(1)'!$A34,'[1]データ'!$D:$L,2,FALSE)</f>
        <v>283</v>
      </c>
      <c r="D34" s="16">
        <f>VLOOKUP('[1]住基+外登(1)'!$A34,'[1]データ'!$D:$L,4,FALSE)</f>
        <v>329</v>
      </c>
      <c r="E34" s="22">
        <f>VLOOKUP('[1]住基+外登(1)'!$A34,'[1]データ'!$D:$L,8,FALSE)</f>
        <v>262</v>
      </c>
      <c r="F34" s="14" t="s">
        <v>107</v>
      </c>
      <c r="G34" s="16">
        <f>VLOOKUP('[1]住基+外登(1)'!$F34,'[1]データ'!$D:$L,6,FALSE)</f>
        <v>89</v>
      </c>
      <c r="H34" s="16">
        <f>VLOOKUP('[1]住基+外登(1)'!$F34,'[1]データ'!$D:$L,2,FALSE)</f>
        <v>46</v>
      </c>
      <c r="I34" s="16">
        <f>VLOOKUP('[1]住基+外登(1)'!$F34,'[1]データ'!$D:$L,4,FALSE)</f>
        <v>43</v>
      </c>
      <c r="J34" s="22">
        <f>VLOOKUP('[1]住基+外登(1)'!$F34,'[1]データ'!$D:$L,8,FALSE)</f>
        <v>41</v>
      </c>
      <c r="K34" s="14" t="s">
        <v>108</v>
      </c>
      <c r="L34" s="16">
        <f>VLOOKUP('[1]住基+外登(1)'!K34,'[1]データ'!D:L,6,FALSE)</f>
        <v>1198</v>
      </c>
      <c r="M34" s="16">
        <f>VLOOKUP('[1]住基+外登(1)'!$K34,'[1]データ'!$D:$L,2,FALSE)</f>
        <v>570</v>
      </c>
      <c r="N34" s="16">
        <f>VLOOKUP('[1]住基+外登(1)'!$K34,'[1]データ'!$D:$L,4,FALSE)</f>
        <v>628</v>
      </c>
      <c r="O34" s="22">
        <f>VLOOKUP('[1]住基+外登(1)'!$K34,'[1]データ'!$D:$L,8,FALSE)</f>
        <v>428</v>
      </c>
      <c r="P34" s="14" t="s">
        <v>109</v>
      </c>
      <c r="Q34" s="16">
        <v>327</v>
      </c>
      <c r="R34" s="16">
        <v>165</v>
      </c>
      <c r="S34" s="16">
        <v>162</v>
      </c>
      <c r="T34" s="20">
        <v>165</v>
      </c>
      <c r="U34" s="6"/>
    </row>
    <row r="35" spans="1:21" ht="18" customHeight="1">
      <c r="A35" s="8" t="s">
        <v>110</v>
      </c>
      <c r="B35" s="16">
        <f>VLOOKUP('[1]住基+外登(1)'!A35,'[1]データ'!D:L,6,FALSE)</f>
        <v>843</v>
      </c>
      <c r="C35" s="16">
        <f>VLOOKUP('[1]住基+外登(1)'!$A35,'[1]データ'!$D:$L,2,FALSE)</f>
        <v>375</v>
      </c>
      <c r="D35" s="16">
        <f>VLOOKUP('[1]住基+外登(1)'!$A35,'[1]データ'!$D:$L,4,FALSE)</f>
        <v>468</v>
      </c>
      <c r="E35" s="22">
        <f>VLOOKUP('[1]住基+外登(1)'!$A35,'[1]データ'!$D:$L,8,FALSE)</f>
        <v>327</v>
      </c>
      <c r="F35" s="14" t="s">
        <v>111</v>
      </c>
      <c r="G35" s="16">
        <f>VLOOKUP('[1]住基+外登(1)'!$F35,'[1]データ'!$D:$L,6,FALSE)</f>
        <v>86</v>
      </c>
      <c r="H35" s="16">
        <f>VLOOKUP('[1]住基+外登(1)'!$F35,'[1]データ'!$D:$L,2,FALSE)</f>
        <v>41</v>
      </c>
      <c r="I35" s="16">
        <f>VLOOKUP('[1]住基+外登(1)'!$F35,'[1]データ'!$D:$L,4,FALSE)</f>
        <v>45</v>
      </c>
      <c r="J35" s="22">
        <f>VLOOKUP('[1]住基+外登(1)'!$F35,'[1]データ'!$D:$L,8,FALSE)</f>
        <v>42</v>
      </c>
      <c r="K35" s="28" t="s">
        <v>112</v>
      </c>
      <c r="L35" s="16">
        <f>VLOOKUP('[1]住基+外登(1)'!K35,'[1]データ'!D:L,6,FALSE)</f>
        <v>1275</v>
      </c>
      <c r="M35" s="16">
        <f>VLOOKUP('[1]住基+外登(1)'!$K35,'[1]データ'!$D:$L,2,FALSE)</f>
        <v>606</v>
      </c>
      <c r="N35" s="16">
        <f>VLOOKUP('[1]住基+外登(1)'!$K35,'[1]データ'!$D:$L,4,FALSE)</f>
        <v>669</v>
      </c>
      <c r="O35" s="22">
        <f>VLOOKUP('[1]住基+外登(1)'!$K35,'[1]データ'!$D:$L,8,FALSE)</f>
        <v>529</v>
      </c>
      <c r="P35" s="14" t="s">
        <v>113</v>
      </c>
      <c r="Q35" s="16">
        <v>149</v>
      </c>
      <c r="R35" s="16">
        <v>76</v>
      </c>
      <c r="S35" s="16">
        <v>73</v>
      </c>
      <c r="T35" s="20">
        <v>49</v>
      </c>
      <c r="U35" s="6"/>
    </row>
    <row r="36" spans="1:21" ht="18" customHeight="1">
      <c r="A36" s="8" t="s">
        <v>114</v>
      </c>
      <c r="B36" s="16">
        <f>VLOOKUP('[1]住基+外登(1)'!A36,'[1]データ'!D:L,6,FALSE)</f>
        <v>195</v>
      </c>
      <c r="C36" s="16">
        <f>VLOOKUP('[1]住基+外登(1)'!$A36,'[1]データ'!$D:$L,2,FALSE)</f>
        <v>85</v>
      </c>
      <c r="D36" s="16">
        <f>VLOOKUP('[1]住基+外登(1)'!$A36,'[1]データ'!$D:$L,4,FALSE)</f>
        <v>110</v>
      </c>
      <c r="E36" s="22">
        <f>VLOOKUP('[1]住基+外登(1)'!$A36,'[1]データ'!$D:$L,8,FALSE)</f>
        <v>84</v>
      </c>
      <c r="F36" s="14" t="s">
        <v>115</v>
      </c>
      <c r="G36" s="16">
        <f>VLOOKUP('[1]住基+外登(1)'!$F36,'[1]データ'!$D:$L,6,FALSE)</f>
        <v>167</v>
      </c>
      <c r="H36" s="16">
        <f>VLOOKUP('[1]住基+外登(1)'!$F36,'[1]データ'!$D:$L,2,FALSE)</f>
        <v>89</v>
      </c>
      <c r="I36" s="16">
        <f>VLOOKUP('[1]住基+外登(1)'!$F36,'[1]データ'!$D:$L,4,FALSE)</f>
        <v>78</v>
      </c>
      <c r="J36" s="22">
        <f>VLOOKUP('[1]住基+外登(1)'!$F36,'[1]データ'!$D:$L,8,FALSE)</f>
        <v>67</v>
      </c>
      <c r="K36" s="11" t="s">
        <v>5</v>
      </c>
      <c r="L36" s="12">
        <f>SUM(L15:L35)</f>
        <v>15059</v>
      </c>
      <c r="M36" s="12">
        <f>SUM(M15:M35)</f>
        <v>6933</v>
      </c>
      <c r="N36" s="12">
        <f>SUM(N15:N35)</f>
        <v>8126</v>
      </c>
      <c r="O36" s="12">
        <f>SUM(O15:O35)</f>
        <v>6478</v>
      </c>
      <c r="P36" s="11" t="s">
        <v>5</v>
      </c>
      <c r="Q36" s="12">
        <v>749</v>
      </c>
      <c r="R36" s="12">
        <v>376</v>
      </c>
      <c r="S36" s="12">
        <v>373</v>
      </c>
      <c r="T36" s="25">
        <v>290</v>
      </c>
      <c r="U36" s="6"/>
    </row>
    <row r="37" spans="1:21" ht="18" customHeight="1">
      <c r="A37" s="8" t="s">
        <v>116</v>
      </c>
      <c r="B37" s="16">
        <f>VLOOKUP('[1]住基+外登(1)'!A37,'[1]データ'!D:L,6,FALSE)</f>
        <v>315</v>
      </c>
      <c r="C37" s="16">
        <f>VLOOKUP('[1]住基+外登(1)'!$A37,'[1]データ'!$D:$L,2,FALSE)</f>
        <v>150</v>
      </c>
      <c r="D37" s="16">
        <f>VLOOKUP('[1]住基+外登(1)'!$A37,'[1]データ'!$D:$L,4,FALSE)</f>
        <v>165</v>
      </c>
      <c r="E37" s="22">
        <f>VLOOKUP('[1]住基+外登(1)'!$A37,'[1]データ'!$D:$L,8,FALSE)</f>
        <v>121</v>
      </c>
      <c r="F37" s="14" t="s">
        <v>117</v>
      </c>
      <c r="G37" s="16">
        <f>VLOOKUP('[1]住基+外登(1)'!$F37,'[1]データ'!$D:$L,6,FALSE)</f>
        <v>60</v>
      </c>
      <c r="H37" s="16">
        <f>VLOOKUP('[1]住基+外登(1)'!$F37,'[1]データ'!$D:$L,2,FALSE)</f>
        <v>33</v>
      </c>
      <c r="I37" s="16">
        <f>VLOOKUP('[1]住基+外登(1)'!$F37,'[1]データ'!$D:$L,4,FALSE)</f>
        <v>27</v>
      </c>
      <c r="J37" s="22">
        <f>VLOOKUP('[1]住基+外登(1)'!$F37,'[1]データ'!$D:$L,8,FALSE)</f>
        <v>22</v>
      </c>
      <c r="K37" s="14" t="s">
        <v>324</v>
      </c>
      <c r="L37" s="16">
        <f>VLOOKUP('[1]住基+外登(1)'!K37,'[1]データ'!D:L,6,FALSE)</f>
        <v>1083</v>
      </c>
      <c r="M37" s="16">
        <f>VLOOKUP('[1]住基+外登(1)'!$K37,'[1]データ'!$D:$L,2,FALSE)</f>
        <v>507</v>
      </c>
      <c r="N37" s="16">
        <f>VLOOKUP('[1]住基+外登(1)'!$K37,'[1]データ'!$D:$L,4,FALSE)</f>
        <v>576</v>
      </c>
      <c r="O37" s="22">
        <f>VLOOKUP('[1]住基+外登(1)'!$K37,'[1]データ'!$D:$L,8,FALSE)</f>
        <v>552</v>
      </c>
      <c r="P37" s="14" t="s">
        <v>118</v>
      </c>
      <c r="Q37" s="16">
        <v>690</v>
      </c>
      <c r="R37" s="16">
        <v>311</v>
      </c>
      <c r="S37" s="16">
        <v>379</v>
      </c>
      <c r="T37" s="20">
        <v>313</v>
      </c>
      <c r="U37" s="6"/>
    </row>
    <row r="38" spans="1:21" ht="18" customHeight="1">
      <c r="A38" s="8" t="s">
        <v>119</v>
      </c>
      <c r="B38" s="16">
        <f>VLOOKUP('[1]住基+外登(1)'!A38,'[1]データ'!D:L,6,FALSE)</f>
        <v>1122</v>
      </c>
      <c r="C38" s="16">
        <f>VLOOKUP('[1]住基+外登(1)'!$A38,'[1]データ'!$D:$L,2,FALSE)</f>
        <v>523</v>
      </c>
      <c r="D38" s="16">
        <f>VLOOKUP('[1]住基+外登(1)'!$A38,'[1]データ'!$D:$L,4,FALSE)</f>
        <v>599</v>
      </c>
      <c r="E38" s="22">
        <f>VLOOKUP('[1]住基+外登(1)'!$A38,'[1]データ'!$D:$L,8,FALSE)</f>
        <v>451</v>
      </c>
      <c r="F38" s="14" t="s">
        <v>120</v>
      </c>
      <c r="G38" s="16">
        <f>VLOOKUP('[1]住基+外登(1)'!$F38,'[1]データ'!$D:$L,6,FALSE)</f>
        <v>115</v>
      </c>
      <c r="H38" s="16">
        <f>VLOOKUP('[1]住基+外登(1)'!$F38,'[1]データ'!$D:$L,2,FALSE)</f>
        <v>57</v>
      </c>
      <c r="I38" s="16">
        <f>VLOOKUP('[1]住基+外登(1)'!$F38,'[1]データ'!$D:$L,4,FALSE)</f>
        <v>58</v>
      </c>
      <c r="J38" s="22">
        <f>VLOOKUP('[1]住基+外登(1)'!$F38,'[1]データ'!$D:$L,8,FALSE)</f>
        <v>45</v>
      </c>
      <c r="K38" s="14" t="s">
        <v>325</v>
      </c>
      <c r="L38" s="16">
        <f>VLOOKUP('[1]住基+外登(1)'!K38,'[1]データ'!D:L,6,FALSE)</f>
        <v>575</v>
      </c>
      <c r="M38" s="16">
        <f>VLOOKUP('[1]住基+外登(1)'!$K38,'[1]データ'!$D:$L,2,FALSE)</f>
        <v>285</v>
      </c>
      <c r="N38" s="16">
        <f>VLOOKUP('[1]住基+外登(1)'!$K38,'[1]データ'!$D:$L,4,FALSE)</f>
        <v>290</v>
      </c>
      <c r="O38" s="22">
        <f>VLOOKUP('[1]住基+外登(1)'!$K38,'[1]データ'!$D:$L,8,FALSE)</f>
        <v>291</v>
      </c>
      <c r="P38" s="14" t="s">
        <v>121</v>
      </c>
      <c r="Q38" s="16">
        <v>792</v>
      </c>
      <c r="R38" s="16">
        <v>372</v>
      </c>
      <c r="S38" s="16">
        <v>420</v>
      </c>
      <c r="T38" s="20">
        <v>367</v>
      </c>
      <c r="U38" s="6"/>
    </row>
    <row r="39" spans="1:21" ht="18" customHeight="1">
      <c r="A39" s="8" t="s">
        <v>122</v>
      </c>
      <c r="B39" s="16">
        <f>VLOOKUP('[1]住基+外登(1)'!A39,'[1]データ'!D:L,6,FALSE)</f>
        <v>794</v>
      </c>
      <c r="C39" s="16">
        <f>VLOOKUP('[1]住基+外登(1)'!$A39,'[1]データ'!$D:$L,2,FALSE)</f>
        <v>362</v>
      </c>
      <c r="D39" s="16">
        <f>VLOOKUP('[1]住基+外登(1)'!$A39,'[1]データ'!$D:$L,4,FALSE)</f>
        <v>432</v>
      </c>
      <c r="E39" s="22">
        <f>VLOOKUP('[1]住基+外登(1)'!$A39,'[1]データ'!$D:$L,8,FALSE)</f>
        <v>330</v>
      </c>
      <c r="F39" s="14" t="s">
        <v>123</v>
      </c>
      <c r="G39" s="16">
        <f>VLOOKUP('[1]住基+外登(1)'!$F39,'[1]データ'!$D:$L,6,FALSE)</f>
        <v>65</v>
      </c>
      <c r="H39" s="16">
        <f>VLOOKUP('[1]住基+外登(1)'!$F39,'[1]データ'!$D:$L,2,FALSE)</f>
        <v>26</v>
      </c>
      <c r="I39" s="16">
        <f>VLOOKUP('[1]住基+外登(1)'!$F39,'[1]データ'!$D:$L,4,FALSE)</f>
        <v>39</v>
      </c>
      <c r="J39" s="22">
        <f>VLOOKUP('[1]住基+外登(1)'!$F39,'[1]データ'!$D:$L,8,FALSE)</f>
        <v>24</v>
      </c>
      <c r="K39" s="92" t="s">
        <v>326</v>
      </c>
      <c r="L39" s="16">
        <f>VLOOKUP("二タ子３丁目（東）",'[1]データ'!D:L,6,FALSE)</f>
        <v>814</v>
      </c>
      <c r="M39" s="16">
        <f>VLOOKUP("二タ子３丁目（東）",'[1]データ'!$D:$L,2,FALSE)</f>
        <v>355</v>
      </c>
      <c r="N39" s="16">
        <f>VLOOKUP("二タ子３丁目（東）",'[1]データ'!$D:$L,4,FALSE)</f>
        <v>459</v>
      </c>
      <c r="O39" s="22">
        <f>VLOOKUP("二タ子３丁目（東）",'[1]データ'!$D:$L,8,FALSE)</f>
        <v>378</v>
      </c>
      <c r="P39" s="14" t="s">
        <v>124</v>
      </c>
      <c r="Q39" s="16">
        <v>919</v>
      </c>
      <c r="R39" s="16">
        <v>437</v>
      </c>
      <c r="S39" s="16">
        <v>482</v>
      </c>
      <c r="T39" s="20">
        <v>390</v>
      </c>
      <c r="U39" s="6"/>
    </row>
    <row r="40" spans="1:20" ht="18" customHeight="1">
      <c r="A40" s="8" t="s">
        <v>125</v>
      </c>
      <c r="B40" s="16">
        <f>VLOOKUP('[1]住基+外登(1)'!A40,'[1]データ'!D:L,6,FALSE)</f>
        <v>432</v>
      </c>
      <c r="C40" s="16">
        <f>VLOOKUP('[1]住基+外登(1)'!$A40,'[1]データ'!$D:$L,2,FALSE)</f>
        <v>189</v>
      </c>
      <c r="D40" s="16">
        <f>VLOOKUP('[1]住基+外登(1)'!$A40,'[1]データ'!$D:$L,4,FALSE)</f>
        <v>243</v>
      </c>
      <c r="E40" s="22">
        <f>VLOOKUP('[1]住基+外登(1)'!$A40,'[1]データ'!$D:$L,8,FALSE)</f>
        <v>212</v>
      </c>
      <c r="F40" s="14" t="s">
        <v>126</v>
      </c>
      <c r="G40" s="16">
        <f>VLOOKUP('[1]住基+外登(1)'!$F40,'[1]データ'!$D:$L,6,FALSE)</f>
        <v>60</v>
      </c>
      <c r="H40" s="16">
        <f>VLOOKUP('[1]住基+外登(1)'!$F40,'[1]データ'!$D:$L,2,FALSE)</f>
        <v>26</v>
      </c>
      <c r="I40" s="16">
        <f>VLOOKUP('[1]住基+外登(1)'!$F40,'[1]データ'!$D:$L,4,FALSE)</f>
        <v>34</v>
      </c>
      <c r="J40" s="22">
        <f>VLOOKUP('[1]住基+外登(1)'!$F40,'[1]データ'!$D:$L,8,FALSE)</f>
        <v>26</v>
      </c>
      <c r="K40" s="92" t="s">
        <v>327</v>
      </c>
      <c r="L40" s="16">
        <f>VLOOKUP("二タ子３丁目（西）",'[1]データ'!D:L,6,FALSE)</f>
        <v>122</v>
      </c>
      <c r="M40" s="16">
        <f>VLOOKUP("二タ子３丁目（西）",'[1]データ'!$D:$L,2,FALSE)</f>
        <v>60</v>
      </c>
      <c r="N40" s="16">
        <f>VLOOKUP("二タ子３丁目（西）",'[1]データ'!$D:$L,4,FALSE)</f>
        <v>62</v>
      </c>
      <c r="O40" s="22">
        <f>VLOOKUP("二タ子３丁目（西）",'[1]データ'!$D:$L,8,FALSE)</f>
        <v>49</v>
      </c>
      <c r="P40" s="14" t="s">
        <v>127</v>
      </c>
      <c r="Q40" s="16">
        <v>287</v>
      </c>
      <c r="R40" s="16">
        <v>142</v>
      </c>
      <c r="S40" s="16">
        <v>145</v>
      </c>
      <c r="T40" s="20">
        <v>82</v>
      </c>
    </row>
    <row r="41" spans="1:20" ht="18" customHeight="1">
      <c r="A41" s="8" t="s">
        <v>128</v>
      </c>
      <c r="B41" s="16">
        <f>VLOOKUP('[1]住基+外登(1)'!A41,'[1]データ'!D:L,6,FALSE)</f>
        <v>216</v>
      </c>
      <c r="C41" s="23">
        <f>VLOOKUP('[1]住基+外登(1)'!$A41,'[1]データ'!$D:$L,2,FALSE)</f>
        <v>93</v>
      </c>
      <c r="D41" s="23">
        <f>VLOOKUP('[1]住基+外登(1)'!$A41,'[1]データ'!$D:$L,4,FALSE)</f>
        <v>123</v>
      </c>
      <c r="E41" s="24">
        <f>VLOOKUP('[1]住基+外登(1)'!$A41,'[1]データ'!$D:$L,8,FALSE)</f>
        <v>79</v>
      </c>
      <c r="F41" s="14" t="s">
        <v>129</v>
      </c>
      <c r="G41" s="16">
        <f>VLOOKUP('[1]住基+外登(1)'!$F41,'[1]データ'!$D:$L,6,FALSE)</f>
        <v>85</v>
      </c>
      <c r="H41" s="16">
        <f>VLOOKUP('[1]住基+外登(1)'!$F41,'[1]データ'!$D:$L,2,FALSE)</f>
        <v>43</v>
      </c>
      <c r="I41" s="16">
        <f>VLOOKUP('[1]住基+外登(1)'!$F41,'[1]データ'!$D:$L,4,FALSE)</f>
        <v>42</v>
      </c>
      <c r="J41" s="22">
        <f>VLOOKUP('[1]住基+外登(1)'!$F41,'[1]データ'!$D:$L,8,FALSE)</f>
        <v>44</v>
      </c>
      <c r="K41" s="92" t="s">
        <v>328</v>
      </c>
      <c r="L41" s="16">
        <f>VLOOKUP("二タ子３丁目（南）",'[1]データ'!D:L,6,FALSE)</f>
        <v>117</v>
      </c>
      <c r="M41" s="16">
        <f>VLOOKUP("二タ子３丁目（南）",'[1]データ'!$D:$L,2,FALSE)</f>
        <v>46</v>
      </c>
      <c r="N41" s="16">
        <f>VLOOKUP("二タ子３丁目（南）",'[1]データ'!$D:$L,4,FALSE)</f>
        <v>71</v>
      </c>
      <c r="O41" s="22">
        <f>VLOOKUP("二タ子３丁目（南）",'[1]データ'!$D:$L,8,FALSE)</f>
        <v>75</v>
      </c>
      <c r="P41" s="14" t="s">
        <v>130</v>
      </c>
      <c r="Q41" s="16">
        <v>101</v>
      </c>
      <c r="R41" s="16">
        <v>48</v>
      </c>
      <c r="S41" s="16">
        <v>53</v>
      </c>
      <c r="T41" s="20">
        <v>26</v>
      </c>
    </row>
    <row r="42" spans="1:20" ht="18" customHeight="1">
      <c r="A42" s="18" t="s">
        <v>5</v>
      </c>
      <c r="B42" s="12">
        <f>SUM(B32:B41)</f>
        <v>6433</v>
      </c>
      <c r="C42" s="12">
        <f>SUM(C32:C41)</f>
        <v>2943</v>
      </c>
      <c r="D42" s="12">
        <f>SUM(D32:D41)</f>
        <v>3490</v>
      </c>
      <c r="E42" s="13">
        <f>SUM(E32:E41)</f>
        <v>2635</v>
      </c>
      <c r="F42" s="14" t="s">
        <v>131</v>
      </c>
      <c r="G42" s="16">
        <f>VLOOKUP('[1]住基+外登(1)'!$F42,'[1]データ'!$D:$L,6,FALSE)</f>
        <v>68</v>
      </c>
      <c r="H42" s="16">
        <f>VLOOKUP('[1]住基+外登(1)'!$F42,'[1]データ'!$D:$L,2,FALSE)</f>
        <v>32</v>
      </c>
      <c r="I42" s="16">
        <f>VLOOKUP('[1]住基+外登(1)'!$F42,'[1]データ'!$D:$L,4,FALSE)</f>
        <v>36</v>
      </c>
      <c r="J42" s="22">
        <f>VLOOKUP('[1]住基+外登(1)'!$F42,'[1]データ'!$D:$L,8,FALSE)</f>
        <v>29</v>
      </c>
      <c r="K42" s="14" t="s">
        <v>329</v>
      </c>
      <c r="L42" s="16">
        <f>VLOOKUP('[1]住基+外登(1)'!K42,'[1]データ'!D:L,6,FALSE)</f>
        <v>409</v>
      </c>
      <c r="M42" s="16">
        <f>VLOOKUP('[1]住基+外登(1)'!$K42,'[1]データ'!$D:$L,2,FALSE)</f>
        <v>185</v>
      </c>
      <c r="N42" s="16">
        <f>VLOOKUP('[1]住基+外登(1)'!$K42,'[1]データ'!$D:$L,4,FALSE)</f>
        <v>224</v>
      </c>
      <c r="O42" s="22">
        <f>VLOOKUP('[1]住基+外登(1)'!$K42,'[1]データ'!$D:$L,8,FALSE)</f>
        <v>198</v>
      </c>
      <c r="P42" s="14" t="s">
        <v>132</v>
      </c>
      <c r="Q42" s="16">
        <v>41</v>
      </c>
      <c r="R42" s="16">
        <v>20</v>
      </c>
      <c r="S42" s="16">
        <v>21</v>
      </c>
      <c r="T42" s="20">
        <v>10</v>
      </c>
    </row>
    <row r="43" spans="1:20" ht="18" customHeight="1">
      <c r="A43" s="29" t="s">
        <v>133</v>
      </c>
      <c r="B43" s="10">
        <f>VLOOKUP('[1]住基+外登(1)'!A43,'[1]データ'!D:L,6,FALSE)</f>
        <v>215</v>
      </c>
      <c r="C43" s="9">
        <f>VLOOKUP('[1]住基+外登(1)'!$A43,'[1]データ'!$D:$L,2,FALSE)</f>
        <v>104</v>
      </c>
      <c r="D43" s="9">
        <f>VLOOKUP('[1]住基+外登(1)'!$A43,'[1]データ'!$D:$L,4,FALSE)</f>
        <v>111</v>
      </c>
      <c r="E43" s="19">
        <f>VLOOKUP('[1]住基+外登(1)'!$A43,'[1]データ'!$D:$L,8,FALSE)</f>
        <v>114</v>
      </c>
      <c r="F43" s="14" t="s">
        <v>134</v>
      </c>
      <c r="G43" s="16">
        <f>VLOOKUP('[1]住基+外登(1)'!$F43,'[1]データ'!$D:$L,6,FALSE)</f>
        <v>90</v>
      </c>
      <c r="H43" s="16">
        <f>VLOOKUP('[1]住基+外登(1)'!$F43,'[1]データ'!$D:$L,2,FALSE)</f>
        <v>36</v>
      </c>
      <c r="I43" s="16">
        <f>VLOOKUP('[1]住基+外登(1)'!$F43,'[1]データ'!$D:$L,4,FALSE)</f>
        <v>54</v>
      </c>
      <c r="J43" s="22">
        <f>VLOOKUP('[1]住基+外登(1)'!$F43,'[1]データ'!$D:$L,8,FALSE)</f>
        <v>37</v>
      </c>
      <c r="K43" s="14" t="s">
        <v>330</v>
      </c>
      <c r="L43" s="16">
        <f>VLOOKUP('[1]住基+外登(1)'!K43,'[1]データ'!D:L,6,FALSE)</f>
        <v>659</v>
      </c>
      <c r="M43" s="16">
        <f>VLOOKUP('[1]住基+外登(1)'!$K43,'[1]データ'!$D:$L,2,FALSE)</f>
        <v>311</v>
      </c>
      <c r="N43" s="16">
        <f>VLOOKUP('[1]住基+外登(1)'!$K43,'[1]データ'!$D:$L,4,FALSE)</f>
        <v>348</v>
      </c>
      <c r="O43" s="22">
        <f>VLOOKUP('[1]住基+外登(1)'!$K43,'[1]データ'!$D:$L,8,FALSE)</f>
        <v>276</v>
      </c>
      <c r="P43" s="11" t="s">
        <v>5</v>
      </c>
      <c r="Q43" s="12">
        <v>2830</v>
      </c>
      <c r="R43" s="12">
        <v>1330</v>
      </c>
      <c r="S43" s="12">
        <v>1500</v>
      </c>
      <c r="T43" s="25">
        <v>1188</v>
      </c>
    </row>
    <row r="44" spans="1:20" ht="18" customHeight="1">
      <c r="A44" s="18" t="s">
        <v>5</v>
      </c>
      <c r="B44" s="12">
        <f>SUM(B43)</f>
        <v>215</v>
      </c>
      <c r="C44" s="12">
        <f>SUM(C43)</f>
        <v>104</v>
      </c>
      <c r="D44" s="12">
        <f>SUM(D43)</f>
        <v>111</v>
      </c>
      <c r="E44" s="12">
        <f>SUM(E43)</f>
        <v>114</v>
      </c>
      <c r="F44" s="14" t="s">
        <v>135</v>
      </c>
      <c r="G44" s="16">
        <f>VLOOKUP('[1]住基+外登(1)'!$F44,'[1]データ'!$D:$L,6,FALSE)</f>
        <v>103</v>
      </c>
      <c r="H44" s="16">
        <f>VLOOKUP('[1]住基+外登(1)'!$F44,'[1]データ'!$D:$L,2,FALSE)</f>
        <v>49</v>
      </c>
      <c r="I44" s="16">
        <f>VLOOKUP('[1]住基+外登(1)'!$F44,'[1]データ'!$D:$L,4,FALSE)</f>
        <v>54</v>
      </c>
      <c r="J44" s="22">
        <f>VLOOKUP('[1]住基+外登(1)'!$F44,'[1]データ'!$D:$L,8,FALSE)</f>
        <v>41</v>
      </c>
      <c r="K44" s="14" t="s">
        <v>331</v>
      </c>
      <c r="L44" s="16">
        <f>VLOOKUP('[1]住基+外登(1)'!K44,'[1]データ'!D:L,6,FALSE)</f>
        <v>192</v>
      </c>
      <c r="M44" s="16">
        <f>VLOOKUP('[1]住基+外登(1)'!$K44,'[1]データ'!$D:$L,2,FALSE)</f>
        <v>96</v>
      </c>
      <c r="N44" s="16">
        <f>VLOOKUP('[1]住基+外登(1)'!$K44,'[1]データ'!$D:$L,4,FALSE)</f>
        <v>96</v>
      </c>
      <c r="O44" s="22">
        <f>VLOOKUP('[1]住基+外登(1)'!$K44,'[1]データ'!$D:$L,8,FALSE)</f>
        <v>96</v>
      </c>
      <c r="P44" s="30" t="s">
        <v>136</v>
      </c>
      <c r="Q44" s="10">
        <v>319</v>
      </c>
      <c r="R44" s="16">
        <v>154</v>
      </c>
      <c r="S44" s="16">
        <v>165</v>
      </c>
      <c r="T44" s="20">
        <v>164</v>
      </c>
    </row>
    <row r="45" spans="1:20" ht="18" customHeight="1">
      <c r="A45" s="8" t="s">
        <v>332</v>
      </c>
      <c r="B45" s="9">
        <f>VLOOKUP('[1]住基+外登(1)'!A45,'[1]データ'!D:L,6,FALSE)</f>
        <v>255</v>
      </c>
      <c r="C45" s="9">
        <f>VLOOKUP('[1]住基+外登(1)'!$A45,'[1]データ'!$D:$L,2,FALSE)</f>
        <v>123</v>
      </c>
      <c r="D45" s="9">
        <f>VLOOKUP('[1]住基+外登(1)'!$A45,'[1]データ'!$D:$L,4,FALSE)</f>
        <v>132</v>
      </c>
      <c r="E45" s="19">
        <f>VLOOKUP('[1]住基+外登(1)'!$A45,'[1]データ'!$D:$L,8,FALSE)</f>
        <v>125</v>
      </c>
      <c r="F45" s="14" t="s">
        <v>137</v>
      </c>
      <c r="G45" s="16">
        <f>VLOOKUP('[1]住基+外登(1)'!$F45,'[1]データ'!$D:$L,6,FALSE)</f>
        <v>138</v>
      </c>
      <c r="H45" s="16">
        <f>VLOOKUP('[1]住基+外登(1)'!$F45,'[1]データ'!$D:$L,2,FALSE)</f>
        <v>67</v>
      </c>
      <c r="I45" s="16">
        <f>VLOOKUP('[1]住基+外登(1)'!$F45,'[1]データ'!$D:$L,4,FALSE)</f>
        <v>71</v>
      </c>
      <c r="J45" s="22">
        <f>VLOOKUP('[1]住基+外登(1)'!$F45,'[1]データ'!$D:$L,8,FALSE)</f>
        <v>54</v>
      </c>
      <c r="K45" s="14" t="s">
        <v>138</v>
      </c>
      <c r="L45" s="16">
        <f>VLOOKUP('[1]住基+外登(1)'!K45,'[1]データ'!D:L,6,FALSE)</f>
        <v>387</v>
      </c>
      <c r="M45" s="16">
        <f>VLOOKUP('[1]住基+外登(1)'!$K45,'[1]データ'!$D:$L,2,FALSE)</f>
        <v>191</v>
      </c>
      <c r="N45" s="16">
        <f>VLOOKUP('[1]住基+外登(1)'!$K45,'[1]データ'!$D:$L,4,FALSE)</f>
        <v>196</v>
      </c>
      <c r="O45" s="22">
        <f>VLOOKUP('[1]住基+外登(1)'!$K45,'[1]データ'!$D:$L,8,FALSE)</f>
        <v>157</v>
      </c>
      <c r="P45" s="11" t="s">
        <v>5</v>
      </c>
      <c r="Q45" s="31">
        <v>319</v>
      </c>
      <c r="R45" s="31">
        <v>154</v>
      </c>
      <c r="S45" s="31">
        <v>165</v>
      </c>
      <c r="T45" s="32">
        <v>164</v>
      </c>
    </row>
    <row r="46" spans="1:20" ht="18" customHeight="1">
      <c r="A46" s="8" t="s">
        <v>333</v>
      </c>
      <c r="B46" s="16">
        <f>VLOOKUP('[1]住基+外登(1)'!A46,'[1]データ'!D:L,6,FALSE)</f>
        <v>309</v>
      </c>
      <c r="C46" s="16">
        <f>VLOOKUP('[1]住基+外登(1)'!$A46,'[1]データ'!$D:$L,2,FALSE)</f>
        <v>142</v>
      </c>
      <c r="D46" s="16">
        <f>VLOOKUP('[1]住基+外登(1)'!$A46,'[1]データ'!$D:$L,4,FALSE)</f>
        <v>167</v>
      </c>
      <c r="E46" s="22">
        <f>VLOOKUP('[1]住基+外登(1)'!$A46,'[1]データ'!$D:$L,8,FALSE)</f>
        <v>152</v>
      </c>
      <c r="F46" s="14" t="s">
        <v>139</v>
      </c>
      <c r="G46" s="16">
        <f>VLOOKUP('[1]住基+外登(1)'!$F46,'[1]データ'!$D:$L,6,FALSE)</f>
        <v>152</v>
      </c>
      <c r="H46" s="16">
        <f>VLOOKUP('[1]住基+外登(1)'!$F46,'[1]データ'!$D:$L,2,FALSE)</f>
        <v>66</v>
      </c>
      <c r="I46" s="16">
        <f>VLOOKUP('[1]住基+外登(1)'!$F46,'[1]データ'!$D:$L,4,FALSE)</f>
        <v>86</v>
      </c>
      <c r="J46" s="22">
        <f>VLOOKUP('[1]住基+外登(1)'!$F46,'[1]データ'!$D:$L,8,FALSE)</f>
        <v>65</v>
      </c>
      <c r="K46" s="14" t="s">
        <v>140</v>
      </c>
      <c r="L46" s="16">
        <f>VLOOKUP('[1]住基+外登(1)'!K46,'[1]データ'!D:L,6,FALSE)</f>
        <v>204</v>
      </c>
      <c r="M46" s="16">
        <f>VLOOKUP('[1]住基+外登(1)'!$K46,'[1]データ'!$D:$L,2,FALSE)</f>
        <v>92</v>
      </c>
      <c r="N46" s="16">
        <f>VLOOKUP('[1]住基+外登(1)'!$K46,'[1]データ'!$D:$L,4,FALSE)</f>
        <v>112</v>
      </c>
      <c r="O46" s="22">
        <f>VLOOKUP('[1]住基+外登(1)'!$K46,'[1]データ'!$D:$L,8,FALSE)</f>
        <v>98</v>
      </c>
      <c r="P46" s="33" t="s">
        <v>141</v>
      </c>
      <c r="Q46" s="34">
        <v>75912</v>
      </c>
      <c r="R46" s="34">
        <v>35615</v>
      </c>
      <c r="S46" s="34">
        <v>40297</v>
      </c>
      <c r="T46" s="35">
        <v>33017</v>
      </c>
    </row>
    <row r="47" spans="1:20" ht="18" customHeight="1" thickBot="1">
      <c r="A47" s="36" t="s">
        <v>334</v>
      </c>
      <c r="B47" s="37">
        <f>VLOOKUP('[1]住基+外登(1)'!A47,'[1]データ'!D:L,6,FALSE)</f>
        <v>388</v>
      </c>
      <c r="C47" s="37">
        <f>VLOOKUP('[1]住基+外登(1)'!$A47,'[1]データ'!$D:$L,2,FALSE)</f>
        <v>172</v>
      </c>
      <c r="D47" s="37">
        <f>VLOOKUP('[1]住基+外登(1)'!$A47,'[1]データ'!$D:$L,4,FALSE)</f>
        <v>216</v>
      </c>
      <c r="E47" s="38">
        <f>VLOOKUP('[1]住基+外登(1)'!$A47,'[1]データ'!$D:$L,8,FALSE)</f>
        <v>179</v>
      </c>
      <c r="F47" s="39" t="s">
        <v>142</v>
      </c>
      <c r="G47" s="37">
        <f>VLOOKUP('[1]住基+外登(1)'!$F47,'[1]データ'!$D:$L,6,FALSE)</f>
        <v>374</v>
      </c>
      <c r="H47" s="37">
        <f>VLOOKUP('[1]住基+外登(1)'!$F47,'[1]データ'!$D:$L,2,FALSE)</f>
        <v>174</v>
      </c>
      <c r="I47" s="37">
        <f>VLOOKUP('[1]住基+外登(1)'!$F47,'[1]データ'!$D:$L,4,FALSE)</f>
        <v>200</v>
      </c>
      <c r="J47" s="38">
        <f>VLOOKUP('[1]住基+外登(1)'!$F47,'[1]データ'!$D:$L,8,FALSE)</f>
        <v>167</v>
      </c>
      <c r="K47" s="39" t="s">
        <v>143</v>
      </c>
      <c r="L47" s="37">
        <f>VLOOKUP('[1]住基+外登(1)'!K47,'[1]データ'!D:L,6,FALSE)</f>
        <v>108</v>
      </c>
      <c r="M47" s="37">
        <f>VLOOKUP('[1]住基+外登(1)'!$K47,'[1]データ'!$D:$L,2,FALSE)</f>
        <v>46</v>
      </c>
      <c r="N47" s="37">
        <f>VLOOKUP('[1]住基+外登(1)'!$K47,'[1]データ'!$D:$L,4,FALSE)</f>
        <v>62</v>
      </c>
      <c r="O47" s="38">
        <f>VLOOKUP('[1]住基+外登(1)'!$K47,'[1]データ'!$D:$L,8,FALSE)</f>
        <v>57</v>
      </c>
      <c r="P47" s="115" t="s">
        <v>402</v>
      </c>
      <c r="Q47" s="116"/>
      <c r="R47" s="116"/>
      <c r="S47" s="116"/>
      <c r="T47" s="117"/>
    </row>
    <row r="48" spans="6:20" ht="18.75" customHeight="1"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113" t="s">
        <v>398</v>
      </c>
      <c r="Q48" s="114"/>
      <c r="R48" s="114"/>
      <c r="S48" s="114"/>
      <c r="T48" s="114"/>
    </row>
    <row r="49" spans="16:20" ht="18.75" customHeight="1">
      <c r="P49" s="118" t="s">
        <v>401</v>
      </c>
      <c r="Q49" s="118"/>
      <c r="R49" s="118"/>
      <c r="S49" s="118"/>
      <c r="T49" s="118"/>
    </row>
  </sheetData>
  <sheetProtection/>
  <mergeCells count="3">
    <mergeCell ref="P48:T48"/>
    <mergeCell ref="P47:T47"/>
    <mergeCell ref="P49:T49"/>
  </mergeCells>
  <printOptions horizontalCentered="1" verticalCentered="1"/>
  <pageMargins left="0.1968503937007874" right="0.1968503937007874" top="0.5958333333333333" bottom="0.11811023622047245" header="0.31496062992125984" footer="0.31496062992125984"/>
  <pageSetup horizontalDpi="300" verticalDpi="300" orientation="landscape" paperSize="9" scale="65" r:id="rId1"/>
  <headerFooter alignWithMargins="0">
    <oddHeader>&amp;C&amp;14唐津市町別人口・世帯数一覧表（No.1）&amp;R	(令和元年7月1日現在)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showGridLines="0" showOutlineSymbols="0" view="pageLayout" zoomScale="70" zoomScaleNormal="85" zoomScalePageLayoutView="70" workbookViewId="0" topLeftCell="A1">
      <selection activeCell="I15" sqref="I15"/>
    </sheetView>
  </sheetViews>
  <sheetFormatPr defaultColWidth="9.00390625" defaultRowHeight="14.25"/>
  <cols>
    <col min="1" max="1" width="10.875" style="46" customWidth="1"/>
    <col min="2" max="2" width="9.75390625" style="84" bestFit="1" customWidth="1"/>
    <col min="3" max="4" width="7.375" style="84" customWidth="1"/>
    <col min="5" max="5" width="7.50390625" style="84" customWidth="1"/>
    <col min="6" max="6" width="10.875" style="46" customWidth="1"/>
    <col min="7" max="7" width="7.875" style="84" customWidth="1"/>
    <col min="8" max="10" width="7.375" style="84" customWidth="1"/>
    <col min="11" max="11" width="10.875" style="46" customWidth="1"/>
    <col min="12" max="12" width="7.875" style="84" customWidth="1"/>
    <col min="13" max="15" width="7.375" style="84" customWidth="1"/>
    <col min="16" max="16" width="10.875" style="46" customWidth="1"/>
    <col min="17" max="17" width="7.875" style="84" customWidth="1"/>
    <col min="18" max="20" width="7.375" style="84" customWidth="1"/>
    <col min="21" max="21" width="10.875" style="46" customWidth="1"/>
    <col min="22" max="22" width="10.50390625" style="84" bestFit="1" customWidth="1"/>
    <col min="23" max="24" width="9.50390625" style="84" bestFit="1" customWidth="1"/>
    <col min="25" max="25" width="9.375" style="84" customWidth="1"/>
    <col min="26" max="26" width="8.875" style="46" customWidth="1"/>
    <col min="27" max="16384" width="9.00390625" style="46" customWidth="1"/>
  </cols>
  <sheetData>
    <row r="1" spans="1:25" ht="18.75" customHeight="1">
      <c r="A1" s="41" t="s">
        <v>144</v>
      </c>
      <c r="B1" s="42" t="s">
        <v>1</v>
      </c>
      <c r="C1" s="42" t="s">
        <v>2</v>
      </c>
      <c r="D1" s="42" t="s">
        <v>3</v>
      </c>
      <c r="E1" s="43" t="s">
        <v>4</v>
      </c>
      <c r="F1" s="41" t="s">
        <v>144</v>
      </c>
      <c r="G1" s="42" t="s">
        <v>1</v>
      </c>
      <c r="H1" s="42" t="s">
        <v>2</v>
      </c>
      <c r="I1" s="42" t="s">
        <v>3</v>
      </c>
      <c r="J1" s="43" t="s">
        <v>4</v>
      </c>
      <c r="K1" s="41" t="s">
        <v>144</v>
      </c>
      <c r="L1" s="42" t="s">
        <v>1</v>
      </c>
      <c r="M1" s="42" t="s">
        <v>2</v>
      </c>
      <c r="N1" s="42" t="s">
        <v>3</v>
      </c>
      <c r="O1" s="43" t="s">
        <v>4</v>
      </c>
      <c r="P1" s="41" t="s">
        <v>144</v>
      </c>
      <c r="Q1" s="42" t="s">
        <v>1</v>
      </c>
      <c r="R1" s="42" t="s">
        <v>2</v>
      </c>
      <c r="S1" s="42" t="s">
        <v>3</v>
      </c>
      <c r="T1" s="43" t="s">
        <v>4</v>
      </c>
      <c r="U1" s="44" t="s">
        <v>144</v>
      </c>
      <c r="V1" s="42" t="s">
        <v>1</v>
      </c>
      <c r="W1" s="42" t="s">
        <v>2</v>
      </c>
      <c r="X1" s="42" t="s">
        <v>3</v>
      </c>
      <c r="Y1" s="45" t="s">
        <v>4</v>
      </c>
    </row>
    <row r="2" spans="1:25" s="52" customFormat="1" ht="18.75" customHeight="1">
      <c r="A2" s="47" t="s">
        <v>363</v>
      </c>
      <c r="B2" s="48">
        <v>672</v>
      </c>
      <c r="C2" s="48">
        <v>319</v>
      </c>
      <c r="D2" s="48">
        <v>353</v>
      </c>
      <c r="E2" s="49">
        <v>283</v>
      </c>
      <c r="F2" s="90" t="s">
        <v>145</v>
      </c>
      <c r="G2" s="48">
        <v>1312</v>
      </c>
      <c r="H2" s="48">
        <v>622</v>
      </c>
      <c r="I2" s="48">
        <v>690</v>
      </c>
      <c r="J2" s="49">
        <v>531</v>
      </c>
      <c r="K2" s="50" t="s">
        <v>335</v>
      </c>
      <c r="L2" s="48">
        <v>271</v>
      </c>
      <c r="M2" s="48">
        <v>129</v>
      </c>
      <c r="N2" s="48">
        <v>142</v>
      </c>
      <c r="O2" s="49">
        <v>102</v>
      </c>
      <c r="P2" s="50" t="s">
        <v>146</v>
      </c>
      <c r="Q2" s="48">
        <v>79</v>
      </c>
      <c r="R2" s="48">
        <v>39</v>
      </c>
      <c r="S2" s="48">
        <v>40</v>
      </c>
      <c r="T2" s="49">
        <v>23</v>
      </c>
      <c r="U2" s="50" t="s">
        <v>147</v>
      </c>
      <c r="V2" s="48">
        <v>149</v>
      </c>
      <c r="W2" s="48">
        <v>82</v>
      </c>
      <c r="X2" s="48">
        <v>67</v>
      </c>
      <c r="Y2" s="51">
        <v>55</v>
      </c>
    </row>
    <row r="3" spans="1:25" s="52" customFormat="1" ht="18.75" customHeight="1">
      <c r="A3" s="47" t="s">
        <v>364</v>
      </c>
      <c r="B3" s="48">
        <v>397</v>
      </c>
      <c r="C3" s="48">
        <v>180</v>
      </c>
      <c r="D3" s="48">
        <v>217</v>
      </c>
      <c r="E3" s="49">
        <v>177</v>
      </c>
      <c r="F3" s="50" t="s">
        <v>373</v>
      </c>
      <c r="G3" s="48">
        <v>202</v>
      </c>
      <c r="H3" s="48">
        <v>87</v>
      </c>
      <c r="I3" s="48">
        <v>115</v>
      </c>
      <c r="J3" s="49">
        <v>94</v>
      </c>
      <c r="K3" s="50" t="s">
        <v>336</v>
      </c>
      <c r="L3" s="48">
        <v>136</v>
      </c>
      <c r="M3" s="48">
        <v>62</v>
      </c>
      <c r="N3" s="48">
        <v>74</v>
      </c>
      <c r="O3" s="49">
        <v>60</v>
      </c>
      <c r="P3" s="90" t="s">
        <v>148</v>
      </c>
      <c r="Q3" s="48">
        <v>32</v>
      </c>
      <c r="R3" s="48">
        <v>16</v>
      </c>
      <c r="S3" s="48">
        <v>16</v>
      </c>
      <c r="T3" s="49">
        <v>8</v>
      </c>
      <c r="U3" s="90" t="s">
        <v>149</v>
      </c>
      <c r="V3" s="88">
        <v>88</v>
      </c>
      <c r="W3" s="48">
        <v>41</v>
      </c>
      <c r="X3" s="48">
        <v>47</v>
      </c>
      <c r="Y3" s="51">
        <v>33</v>
      </c>
    </row>
    <row r="4" spans="1:25" s="52" customFormat="1" ht="18.75" customHeight="1">
      <c r="A4" s="47" t="s">
        <v>365</v>
      </c>
      <c r="B4" s="48">
        <v>1613</v>
      </c>
      <c r="C4" s="48">
        <v>748</v>
      </c>
      <c r="D4" s="48">
        <v>865</v>
      </c>
      <c r="E4" s="49">
        <v>673</v>
      </c>
      <c r="F4" s="50" t="s">
        <v>362</v>
      </c>
      <c r="G4" s="48">
        <v>173</v>
      </c>
      <c r="H4" s="48">
        <v>81</v>
      </c>
      <c r="I4" s="48">
        <v>92</v>
      </c>
      <c r="J4" s="49">
        <v>73</v>
      </c>
      <c r="K4" s="50" t="s">
        <v>150</v>
      </c>
      <c r="L4" s="48">
        <v>172</v>
      </c>
      <c r="M4" s="48">
        <v>85</v>
      </c>
      <c r="N4" s="48">
        <v>87</v>
      </c>
      <c r="O4" s="49">
        <v>57</v>
      </c>
      <c r="P4" s="109" t="s">
        <v>151</v>
      </c>
      <c r="Q4" s="53">
        <v>6708</v>
      </c>
      <c r="R4" s="53">
        <v>3263</v>
      </c>
      <c r="S4" s="53">
        <v>3445</v>
      </c>
      <c r="T4" s="54">
        <v>2507</v>
      </c>
      <c r="U4" s="90" t="s">
        <v>152</v>
      </c>
      <c r="V4" s="88">
        <v>170</v>
      </c>
      <c r="W4" s="48">
        <v>80</v>
      </c>
      <c r="X4" s="48">
        <v>90</v>
      </c>
      <c r="Y4" s="51">
        <v>66</v>
      </c>
    </row>
    <row r="5" spans="1:25" s="52" customFormat="1" ht="18.75" customHeight="1">
      <c r="A5" s="47" t="s">
        <v>366</v>
      </c>
      <c r="B5" s="48">
        <v>973</v>
      </c>
      <c r="C5" s="48">
        <v>438</v>
      </c>
      <c r="D5" s="48">
        <v>535</v>
      </c>
      <c r="E5" s="49">
        <v>395</v>
      </c>
      <c r="F5" s="50" t="s">
        <v>374</v>
      </c>
      <c r="G5" s="48">
        <v>8</v>
      </c>
      <c r="H5" s="48">
        <v>2</v>
      </c>
      <c r="I5" s="48">
        <v>6</v>
      </c>
      <c r="J5" s="49">
        <v>4</v>
      </c>
      <c r="K5" s="50" t="s">
        <v>153</v>
      </c>
      <c r="L5" s="48">
        <v>153</v>
      </c>
      <c r="M5" s="48">
        <v>77</v>
      </c>
      <c r="N5" s="48">
        <v>76</v>
      </c>
      <c r="O5" s="49">
        <v>62</v>
      </c>
      <c r="P5" s="50" t="s">
        <v>339</v>
      </c>
      <c r="Q5" s="48">
        <v>14</v>
      </c>
      <c r="R5" s="48">
        <v>5</v>
      </c>
      <c r="S5" s="48">
        <v>9</v>
      </c>
      <c r="T5" s="49">
        <v>6</v>
      </c>
      <c r="U5" s="90" t="s">
        <v>400</v>
      </c>
      <c r="V5" s="88">
        <v>123</v>
      </c>
      <c r="W5" s="48">
        <v>57</v>
      </c>
      <c r="X5" s="48">
        <v>66</v>
      </c>
      <c r="Y5" s="51">
        <v>51</v>
      </c>
    </row>
    <row r="6" spans="1:25" s="52" customFormat="1" ht="18.75" customHeight="1">
      <c r="A6" s="47" t="s">
        <v>155</v>
      </c>
      <c r="B6" s="48">
        <v>2480</v>
      </c>
      <c r="C6" s="48">
        <v>1178</v>
      </c>
      <c r="D6" s="48">
        <v>1302</v>
      </c>
      <c r="E6" s="49">
        <v>889</v>
      </c>
      <c r="F6" s="50" t="s">
        <v>156</v>
      </c>
      <c r="G6" s="48">
        <v>218</v>
      </c>
      <c r="H6" s="48">
        <v>106</v>
      </c>
      <c r="I6" s="48">
        <v>112</v>
      </c>
      <c r="J6" s="49">
        <v>89</v>
      </c>
      <c r="K6" s="90" t="s">
        <v>157</v>
      </c>
      <c r="L6" s="48">
        <v>205</v>
      </c>
      <c r="M6" s="48">
        <v>93</v>
      </c>
      <c r="N6" s="48">
        <v>112</v>
      </c>
      <c r="O6" s="49">
        <v>73</v>
      </c>
      <c r="P6" s="50" t="s">
        <v>344</v>
      </c>
      <c r="Q6" s="48">
        <v>8</v>
      </c>
      <c r="R6" s="48">
        <v>4</v>
      </c>
      <c r="S6" s="48">
        <v>4</v>
      </c>
      <c r="T6" s="49">
        <v>2</v>
      </c>
      <c r="U6" s="109" t="s">
        <v>154</v>
      </c>
      <c r="V6" s="53">
        <v>5452</v>
      </c>
      <c r="W6" s="53">
        <v>2643</v>
      </c>
      <c r="X6" s="53">
        <v>2809</v>
      </c>
      <c r="Y6" s="55">
        <v>2138</v>
      </c>
    </row>
    <row r="7" spans="1:25" s="52" customFormat="1" ht="18.75" customHeight="1">
      <c r="A7" s="47" t="s">
        <v>158</v>
      </c>
      <c r="B7" s="48">
        <v>1520</v>
      </c>
      <c r="C7" s="48">
        <v>734</v>
      </c>
      <c r="D7" s="48">
        <v>786</v>
      </c>
      <c r="E7" s="49">
        <v>503</v>
      </c>
      <c r="F7" s="90" t="s">
        <v>375</v>
      </c>
      <c r="G7" s="48">
        <v>67</v>
      </c>
      <c r="H7" s="48">
        <v>31</v>
      </c>
      <c r="I7" s="48">
        <v>36</v>
      </c>
      <c r="J7" s="49">
        <v>27</v>
      </c>
      <c r="K7" s="50" t="s">
        <v>159</v>
      </c>
      <c r="L7" s="48">
        <v>89</v>
      </c>
      <c r="M7" s="48">
        <v>41</v>
      </c>
      <c r="N7" s="48">
        <v>48</v>
      </c>
      <c r="O7" s="49">
        <v>54</v>
      </c>
      <c r="P7" s="50" t="s">
        <v>160</v>
      </c>
      <c r="Q7" s="48">
        <v>48</v>
      </c>
      <c r="R7" s="48">
        <v>21</v>
      </c>
      <c r="S7" s="48">
        <v>27</v>
      </c>
      <c r="T7" s="94">
        <v>17</v>
      </c>
      <c r="U7" s="101" t="s">
        <v>388</v>
      </c>
      <c r="V7" s="48">
        <v>250</v>
      </c>
      <c r="W7" s="48">
        <v>122</v>
      </c>
      <c r="X7" s="48">
        <v>128</v>
      </c>
      <c r="Y7" s="51">
        <v>104</v>
      </c>
    </row>
    <row r="8" spans="1:25" s="52" customFormat="1" ht="18.75" customHeight="1">
      <c r="A8" s="47" t="s">
        <v>367</v>
      </c>
      <c r="B8" s="48">
        <v>284</v>
      </c>
      <c r="C8" s="48">
        <v>135</v>
      </c>
      <c r="D8" s="48">
        <v>149</v>
      </c>
      <c r="E8" s="49">
        <v>103</v>
      </c>
      <c r="F8" s="50" t="s">
        <v>161</v>
      </c>
      <c r="G8" s="48">
        <v>77</v>
      </c>
      <c r="H8" s="48">
        <v>39</v>
      </c>
      <c r="I8" s="48">
        <v>38</v>
      </c>
      <c r="J8" s="49">
        <v>31</v>
      </c>
      <c r="K8" s="50" t="s">
        <v>162</v>
      </c>
      <c r="L8" s="48">
        <v>99</v>
      </c>
      <c r="M8" s="48">
        <v>46</v>
      </c>
      <c r="N8" s="48">
        <v>53</v>
      </c>
      <c r="O8" s="49">
        <v>41</v>
      </c>
      <c r="P8" s="101" t="s">
        <v>341</v>
      </c>
      <c r="Q8" s="48">
        <v>289</v>
      </c>
      <c r="R8" s="48">
        <v>142</v>
      </c>
      <c r="S8" s="48">
        <v>147</v>
      </c>
      <c r="T8" s="94">
        <v>112</v>
      </c>
      <c r="U8" s="102" t="s">
        <v>389</v>
      </c>
      <c r="V8" s="88">
        <v>185</v>
      </c>
      <c r="W8" s="48">
        <v>95</v>
      </c>
      <c r="X8" s="48">
        <v>90</v>
      </c>
      <c r="Y8" s="51">
        <v>73</v>
      </c>
    </row>
    <row r="9" spans="1:25" s="52" customFormat="1" ht="18.75" customHeight="1">
      <c r="A9" s="95" t="s">
        <v>368</v>
      </c>
      <c r="B9" s="48">
        <v>457</v>
      </c>
      <c r="C9" s="48">
        <v>200</v>
      </c>
      <c r="D9" s="48">
        <v>257</v>
      </c>
      <c r="E9" s="49">
        <v>203</v>
      </c>
      <c r="F9" s="50" t="s">
        <v>163</v>
      </c>
      <c r="G9" s="48">
        <v>163</v>
      </c>
      <c r="H9" s="48">
        <v>80</v>
      </c>
      <c r="I9" s="48">
        <v>83</v>
      </c>
      <c r="J9" s="49">
        <v>65</v>
      </c>
      <c r="K9" s="50" t="s">
        <v>164</v>
      </c>
      <c r="L9" s="48">
        <v>85</v>
      </c>
      <c r="M9" s="48">
        <v>44</v>
      </c>
      <c r="N9" s="48">
        <v>41</v>
      </c>
      <c r="O9" s="49">
        <v>32</v>
      </c>
      <c r="P9" s="104" t="s">
        <v>342</v>
      </c>
      <c r="Q9" s="48">
        <v>173</v>
      </c>
      <c r="R9" s="48">
        <v>77</v>
      </c>
      <c r="S9" s="48">
        <v>96</v>
      </c>
      <c r="T9" s="94">
        <v>75</v>
      </c>
      <c r="U9" s="90" t="s">
        <v>390</v>
      </c>
      <c r="V9" s="88">
        <v>85</v>
      </c>
      <c r="W9" s="48">
        <v>42</v>
      </c>
      <c r="X9" s="48">
        <v>43</v>
      </c>
      <c r="Y9" s="51">
        <v>34</v>
      </c>
    </row>
    <row r="10" spans="1:25" s="52" customFormat="1" ht="18.75" customHeight="1">
      <c r="A10" s="47" t="s">
        <v>165</v>
      </c>
      <c r="B10" s="48">
        <v>8</v>
      </c>
      <c r="C10" s="48">
        <v>5</v>
      </c>
      <c r="D10" s="48">
        <v>3</v>
      </c>
      <c r="E10" s="49">
        <v>6</v>
      </c>
      <c r="F10" s="50" t="s">
        <v>166</v>
      </c>
      <c r="G10" s="48">
        <v>42</v>
      </c>
      <c r="H10" s="48">
        <v>18</v>
      </c>
      <c r="I10" s="48">
        <v>24</v>
      </c>
      <c r="J10" s="49">
        <v>16</v>
      </c>
      <c r="K10" s="50" t="s">
        <v>167</v>
      </c>
      <c r="L10" s="48">
        <v>71</v>
      </c>
      <c r="M10" s="48">
        <v>35</v>
      </c>
      <c r="N10" s="48">
        <v>36</v>
      </c>
      <c r="O10" s="49">
        <v>22</v>
      </c>
      <c r="P10" s="104" t="s">
        <v>345</v>
      </c>
      <c r="Q10" s="48">
        <v>115</v>
      </c>
      <c r="R10" s="48">
        <v>55</v>
      </c>
      <c r="S10" s="48">
        <v>60</v>
      </c>
      <c r="T10" s="94">
        <v>45</v>
      </c>
      <c r="U10" s="102" t="s">
        <v>391</v>
      </c>
      <c r="V10" s="88">
        <v>33</v>
      </c>
      <c r="W10" s="48">
        <v>15</v>
      </c>
      <c r="X10" s="48">
        <v>18</v>
      </c>
      <c r="Y10" s="51">
        <v>14</v>
      </c>
    </row>
    <row r="11" spans="1:25" s="52" customFormat="1" ht="18.75" customHeight="1">
      <c r="A11" s="47" t="s">
        <v>168</v>
      </c>
      <c r="B11" s="48">
        <v>442</v>
      </c>
      <c r="C11" s="48">
        <v>216</v>
      </c>
      <c r="D11" s="48">
        <v>226</v>
      </c>
      <c r="E11" s="49">
        <v>143</v>
      </c>
      <c r="F11" s="50" t="s">
        <v>169</v>
      </c>
      <c r="G11" s="48">
        <v>107</v>
      </c>
      <c r="H11" s="48">
        <v>44</v>
      </c>
      <c r="I11" s="48">
        <v>63</v>
      </c>
      <c r="J11" s="49">
        <v>45</v>
      </c>
      <c r="K11" s="50" t="s">
        <v>170</v>
      </c>
      <c r="L11" s="48">
        <v>83</v>
      </c>
      <c r="M11" s="48">
        <v>42</v>
      </c>
      <c r="N11" s="48">
        <v>41</v>
      </c>
      <c r="O11" s="49">
        <v>29</v>
      </c>
      <c r="P11" s="101" t="s">
        <v>346</v>
      </c>
      <c r="Q11" s="48">
        <v>100</v>
      </c>
      <c r="R11" s="48">
        <v>49</v>
      </c>
      <c r="S11" s="48">
        <v>51</v>
      </c>
      <c r="T11" s="94">
        <v>35</v>
      </c>
      <c r="U11" s="90" t="s">
        <v>392</v>
      </c>
      <c r="V11" s="88">
        <v>250</v>
      </c>
      <c r="W11" s="48">
        <v>115</v>
      </c>
      <c r="X11" s="48">
        <v>135</v>
      </c>
      <c r="Y11" s="51">
        <v>104</v>
      </c>
    </row>
    <row r="12" spans="1:25" s="52" customFormat="1" ht="18.75" customHeight="1">
      <c r="A12" s="47" t="s">
        <v>171</v>
      </c>
      <c r="B12" s="48">
        <v>329</v>
      </c>
      <c r="C12" s="48">
        <v>164</v>
      </c>
      <c r="D12" s="48">
        <v>165</v>
      </c>
      <c r="E12" s="49">
        <v>110</v>
      </c>
      <c r="F12" s="50" t="s">
        <v>172</v>
      </c>
      <c r="G12" s="48">
        <v>211</v>
      </c>
      <c r="H12" s="48">
        <v>97</v>
      </c>
      <c r="I12" s="48">
        <v>114</v>
      </c>
      <c r="J12" s="49">
        <v>71</v>
      </c>
      <c r="K12" s="50" t="s">
        <v>173</v>
      </c>
      <c r="L12" s="48">
        <v>136</v>
      </c>
      <c r="M12" s="48">
        <v>63</v>
      </c>
      <c r="N12" s="48">
        <v>73</v>
      </c>
      <c r="O12" s="49">
        <v>43</v>
      </c>
      <c r="P12" s="101" t="s">
        <v>354</v>
      </c>
      <c r="Q12" s="48">
        <v>56</v>
      </c>
      <c r="R12" s="48">
        <v>29</v>
      </c>
      <c r="S12" s="48">
        <v>27</v>
      </c>
      <c r="T12" s="94">
        <v>22</v>
      </c>
      <c r="U12" s="102" t="s">
        <v>393</v>
      </c>
      <c r="V12" s="88">
        <v>97</v>
      </c>
      <c r="W12" s="48">
        <v>47</v>
      </c>
      <c r="X12" s="48">
        <v>50</v>
      </c>
      <c r="Y12" s="51">
        <v>40</v>
      </c>
    </row>
    <row r="13" spans="1:25" s="52" customFormat="1" ht="18.75" customHeight="1">
      <c r="A13" s="47" t="s">
        <v>174</v>
      </c>
      <c r="B13" s="48">
        <v>162</v>
      </c>
      <c r="C13" s="48">
        <v>82</v>
      </c>
      <c r="D13" s="48">
        <v>80</v>
      </c>
      <c r="E13" s="49">
        <v>61</v>
      </c>
      <c r="F13" s="50" t="s">
        <v>175</v>
      </c>
      <c r="G13" s="48">
        <v>899</v>
      </c>
      <c r="H13" s="48">
        <v>428</v>
      </c>
      <c r="I13" s="48">
        <v>471</v>
      </c>
      <c r="J13" s="49">
        <v>317</v>
      </c>
      <c r="K13" s="50" t="s">
        <v>176</v>
      </c>
      <c r="L13" s="48">
        <v>973</v>
      </c>
      <c r="M13" s="48">
        <v>488</v>
      </c>
      <c r="N13" s="48">
        <v>485</v>
      </c>
      <c r="O13" s="49">
        <v>350</v>
      </c>
      <c r="P13" s="101" t="s">
        <v>353</v>
      </c>
      <c r="Q13" s="48">
        <v>130</v>
      </c>
      <c r="R13" s="48">
        <v>61</v>
      </c>
      <c r="S13" s="48">
        <v>69</v>
      </c>
      <c r="T13" s="94">
        <v>52</v>
      </c>
      <c r="U13" s="102" t="s">
        <v>394</v>
      </c>
      <c r="V13" s="88">
        <v>53</v>
      </c>
      <c r="W13" s="48">
        <v>19</v>
      </c>
      <c r="X13" s="48">
        <v>34</v>
      </c>
      <c r="Y13" s="51">
        <v>31</v>
      </c>
    </row>
    <row r="14" spans="1:25" s="52" customFormat="1" ht="18.75" customHeight="1">
      <c r="A14" s="47" t="s">
        <v>177</v>
      </c>
      <c r="B14" s="48">
        <v>161</v>
      </c>
      <c r="C14" s="48">
        <v>70</v>
      </c>
      <c r="D14" s="48">
        <v>91</v>
      </c>
      <c r="E14" s="49">
        <v>48</v>
      </c>
      <c r="F14" s="50" t="s">
        <v>178</v>
      </c>
      <c r="G14" s="48">
        <v>26</v>
      </c>
      <c r="H14" s="48">
        <v>13</v>
      </c>
      <c r="I14" s="48">
        <v>13</v>
      </c>
      <c r="J14" s="49">
        <v>12</v>
      </c>
      <c r="K14" s="50" t="s">
        <v>179</v>
      </c>
      <c r="L14" s="48">
        <v>196</v>
      </c>
      <c r="M14" s="48">
        <v>88</v>
      </c>
      <c r="N14" s="48">
        <v>108</v>
      </c>
      <c r="O14" s="49">
        <v>84</v>
      </c>
      <c r="P14" s="101" t="s">
        <v>352</v>
      </c>
      <c r="Q14" s="48">
        <v>160</v>
      </c>
      <c r="R14" s="48">
        <v>70</v>
      </c>
      <c r="S14" s="48">
        <v>90</v>
      </c>
      <c r="T14" s="94">
        <v>73</v>
      </c>
      <c r="U14" s="102" t="s">
        <v>395</v>
      </c>
      <c r="V14" s="88">
        <v>204</v>
      </c>
      <c r="W14" s="48">
        <v>96</v>
      </c>
      <c r="X14" s="48">
        <v>108</v>
      </c>
      <c r="Y14" s="51">
        <v>94</v>
      </c>
    </row>
    <row r="15" spans="1:25" s="52" customFormat="1" ht="18.75" customHeight="1">
      <c r="A15" s="47" t="s">
        <v>180</v>
      </c>
      <c r="B15" s="48">
        <v>291</v>
      </c>
      <c r="C15" s="48">
        <v>149</v>
      </c>
      <c r="D15" s="48">
        <v>142</v>
      </c>
      <c r="E15" s="49">
        <v>100</v>
      </c>
      <c r="F15" s="50" t="s">
        <v>181</v>
      </c>
      <c r="G15" s="48">
        <v>147</v>
      </c>
      <c r="H15" s="48">
        <v>62</v>
      </c>
      <c r="I15" s="48">
        <v>85</v>
      </c>
      <c r="J15" s="49">
        <v>48</v>
      </c>
      <c r="K15" s="107" t="s">
        <v>182</v>
      </c>
      <c r="L15" s="53">
        <v>4311</v>
      </c>
      <c r="M15" s="53">
        <v>2084</v>
      </c>
      <c r="N15" s="53">
        <v>2227</v>
      </c>
      <c r="O15" s="54">
        <v>1721</v>
      </c>
      <c r="P15" s="101" t="s">
        <v>351</v>
      </c>
      <c r="Q15" s="48">
        <v>187</v>
      </c>
      <c r="R15" s="48">
        <v>84</v>
      </c>
      <c r="S15" s="48">
        <v>103</v>
      </c>
      <c r="T15" s="94">
        <v>75</v>
      </c>
      <c r="U15" s="102" t="s">
        <v>396</v>
      </c>
      <c r="V15" s="88">
        <v>502</v>
      </c>
      <c r="W15" s="48">
        <v>230</v>
      </c>
      <c r="X15" s="48">
        <v>272</v>
      </c>
      <c r="Y15" s="51">
        <v>197</v>
      </c>
    </row>
    <row r="16" spans="1:25" s="52" customFormat="1" ht="18.75" customHeight="1">
      <c r="A16" s="47" t="s">
        <v>183</v>
      </c>
      <c r="B16" s="48">
        <v>341</v>
      </c>
      <c r="C16" s="48">
        <v>164</v>
      </c>
      <c r="D16" s="48">
        <v>177</v>
      </c>
      <c r="E16" s="49">
        <v>118</v>
      </c>
      <c r="F16" s="50" t="s">
        <v>376</v>
      </c>
      <c r="G16" s="48">
        <v>5</v>
      </c>
      <c r="H16" s="48">
        <v>2</v>
      </c>
      <c r="I16" s="48">
        <v>3</v>
      </c>
      <c r="J16" s="49">
        <v>4</v>
      </c>
      <c r="K16" s="50" t="s">
        <v>184</v>
      </c>
      <c r="L16" s="48">
        <v>418</v>
      </c>
      <c r="M16" s="48">
        <v>197</v>
      </c>
      <c r="N16" s="48">
        <v>221</v>
      </c>
      <c r="O16" s="49">
        <v>161</v>
      </c>
      <c r="P16" s="101" t="s">
        <v>350</v>
      </c>
      <c r="Q16" s="48">
        <v>74</v>
      </c>
      <c r="R16" s="48">
        <v>33</v>
      </c>
      <c r="S16" s="48">
        <v>41</v>
      </c>
      <c r="T16" s="94">
        <v>43</v>
      </c>
      <c r="U16" s="102" t="s">
        <v>397</v>
      </c>
      <c r="V16" s="88">
        <v>518</v>
      </c>
      <c r="W16" s="48">
        <v>236</v>
      </c>
      <c r="X16" s="48">
        <v>282</v>
      </c>
      <c r="Y16" s="51">
        <v>231</v>
      </c>
    </row>
    <row r="17" spans="1:25" s="52" customFormat="1" ht="18.75" customHeight="1">
      <c r="A17" s="47" t="s">
        <v>185</v>
      </c>
      <c r="B17" s="48">
        <v>342</v>
      </c>
      <c r="C17" s="48">
        <v>154</v>
      </c>
      <c r="D17" s="48">
        <v>188</v>
      </c>
      <c r="E17" s="49">
        <v>112</v>
      </c>
      <c r="F17" s="50" t="s">
        <v>186</v>
      </c>
      <c r="G17" s="48">
        <v>333</v>
      </c>
      <c r="H17" s="48">
        <v>152</v>
      </c>
      <c r="I17" s="48">
        <v>181</v>
      </c>
      <c r="J17" s="49">
        <v>126</v>
      </c>
      <c r="K17" s="50" t="s">
        <v>187</v>
      </c>
      <c r="L17" s="48">
        <v>320</v>
      </c>
      <c r="M17" s="48">
        <v>161</v>
      </c>
      <c r="N17" s="48">
        <v>159</v>
      </c>
      <c r="O17" s="49">
        <v>122</v>
      </c>
      <c r="P17" s="101" t="s">
        <v>349</v>
      </c>
      <c r="Q17" s="48">
        <v>108</v>
      </c>
      <c r="R17" s="48">
        <v>45</v>
      </c>
      <c r="S17" s="48">
        <v>63</v>
      </c>
      <c r="T17" s="94">
        <v>56</v>
      </c>
      <c r="U17" s="90" t="s">
        <v>188</v>
      </c>
      <c r="V17" s="88">
        <v>260</v>
      </c>
      <c r="W17" s="48">
        <v>118</v>
      </c>
      <c r="X17" s="48">
        <v>142</v>
      </c>
      <c r="Y17" s="51">
        <v>152</v>
      </c>
    </row>
    <row r="18" spans="1:25" s="52" customFormat="1" ht="18.75" customHeight="1">
      <c r="A18" s="47" t="s">
        <v>189</v>
      </c>
      <c r="B18" s="48">
        <v>42</v>
      </c>
      <c r="C18" s="48">
        <v>25</v>
      </c>
      <c r="D18" s="48">
        <v>17</v>
      </c>
      <c r="E18" s="49">
        <v>14</v>
      </c>
      <c r="F18" s="50" t="s">
        <v>377</v>
      </c>
      <c r="G18" s="48">
        <v>114</v>
      </c>
      <c r="H18" s="48">
        <v>53</v>
      </c>
      <c r="I18" s="48">
        <v>61</v>
      </c>
      <c r="J18" s="49">
        <v>42</v>
      </c>
      <c r="K18" s="50" t="s">
        <v>190</v>
      </c>
      <c r="L18" s="48">
        <v>161</v>
      </c>
      <c r="M18" s="48">
        <v>82</v>
      </c>
      <c r="N18" s="48">
        <v>79</v>
      </c>
      <c r="O18" s="94">
        <v>52</v>
      </c>
      <c r="P18" s="102" t="s">
        <v>348</v>
      </c>
      <c r="Q18" s="88">
        <v>55</v>
      </c>
      <c r="R18" s="48">
        <v>27</v>
      </c>
      <c r="S18" s="48">
        <v>28</v>
      </c>
      <c r="T18" s="49">
        <v>27</v>
      </c>
      <c r="U18" s="50" t="s">
        <v>191</v>
      </c>
      <c r="V18" s="48">
        <v>677</v>
      </c>
      <c r="W18" s="48">
        <v>312</v>
      </c>
      <c r="X18" s="48">
        <v>365</v>
      </c>
      <c r="Y18" s="51">
        <v>297</v>
      </c>
    </row>
    <row r="19" spans="1:25" s="52" customFormat="1" ht="18.75" customHeight="1">
      <c r="A19" s="47" t="s">
        <v>355</v>
      </c>
      <c r="B19" s="48">
        <v>214</v>
      </c>
      <c r="C19" s="48">
        <v>100</v>
      </c>
      <c r="D19" s="48">
        <v>114</v>
      </c>
      <c r="E19" s="49">
        <v>63</v>
      </c>
      <c r="F19" s="50" t="s">
        <v>192</v>
      </c>
      <c r="G19" s="48">
        <v>182</v>
      </c>
      <c r="H19" s="48">
        <v>91</v>
      </c>
      <c r="I19" s="48">
        <v>91</v>
      </c>
      <c r="J19" s="49">
        <v>66</v>
      </c>
      <c r="K19" s="50" t="s">
        <v>193</v>
      </c>
      <c r="L19" s="48">
        <v>39</v>
      </c>
      <c r="M19" s="48">
        <v>20</v>
      </c>
      <c r="N19" s="48">
        <v>19</v>
      </c>
      <c r="O19" s="94">
        <v>11</v>
      </c>
      <c r="P19" s="105" t="s">
        <v>347</v>
      </c>
      <c r="Q19" s="88">
        <v>82</v>
      </c>
      <c r="R19" s="48">
        <v>41</v>
      </c>
      <c r="S19" s="48">
        <v>41</v>
      </c>
      <c r="T19" s="49">
        <v>37</v>
      </c>
      <c r="U19" s="50" t="s">
        <v>194</v>
      </c>
      <c r="V19" s="48">
        <v>179</v>
      </c>
      <c r="W19" s="48">
        <v>75</v>
      </c>
      <c r="X19" s="48">
        <v>104</v>
      </c>
      <c r="Y19" s="51">
        <v>78</v>
      </c>
    </row>
    <row r="20" spans="1:25" s="52" customFormat="1" ht="18.75" customHeight="1">
      <c r="A20" s="47" t="s">
        <v>356</v>
      </c>
      <c r="B20" s="48">
        <v>122</v>
      </c>
      <c r="C20" s="48">
        <v>62</v>
      </c>
      <c r="D20" s="48">
        <v>60</v>
      </c>
      <c r="E20" s="49">
        <v>45</v>
      </c>
      <c r="F20" s="50" t="s">
        <v>195</v>
      </c>
      <c r="G20" s="48">
        <v>306</v>
      </c>
      <c r="H20" s="48">
        <v>132</v>
      </c>
      <c r="I20" s="48">
        <v>174</v>
      </c>
      <c r="J20" s="49">
        <v>113</v>
      </c>
      <c r="K20" s="50" t="s">
        <v>196</v>
      </c>
      <c r="L20" s="48">
        <v>602</v>
      </c>
      <c r="M20" s="48">
        <v>285</v>
      </c>
      <c r="N20" s="48">
        <v>317</v>
      </c>
      <c r="O20" s="94">
        <v>250</v>
      </c>
      <c r="P20" s="90" t="s">
        <v>197</v>
      </c>
      <c r="Q20" s="88">
        <v>248</v>
      </c>
      <c r="R20" s="48">
        <v>118</v>
      </c>
      <c r="S20" s="48">
        <v>130</v>
      </c>
      <c r="T20" s="49">
        <v>78</v>
      </c>
      <c r="U20" s="50" t="s">
        <v>198</v>
      </c>
      <c r="V20" s="48">
        <v>218</v>
      </c>
      <c r="W20" s="48">
        <v>106</v>
      </c>
      <c r="X20" s="48">
        <v>112</v>
      </c>
      <c r="Y20" s="51">
        <v>76</v>
      </c>
    </row>
    <row r="21" spans="1:25" s="52" customFormat="1" ht="18.75" customHeight="1">
      <c r="A21" s="47" t="s">
        <v>357</v>
      </c>
      <c r="B21" s="48">
        <v>148</v>
      </c>
      <c r="C21" s="48">
        <v>77</v>
      </c>
      <c r="D21" s="48">
        <v>71</v>
      </c>
      <c r="E21" s="49">
        <v>41</v>
      </c>
      <c r="F21" s="50" t="s">
        <v>199</v>
      </c>
      <c r="G21" s="48">
        <v>217</v>
      </c>
      <c r="H21" s="48">
        <v>89</v>
      </c>
      <c r="I21" s="48">
        <v>128</v>
      </c>
      <c r="J21" s="49">
        <v>92</v>
      </c>
      <c r="K21" s="50" t="s">
        <v>200</v>
      </c>
      <c r="L21" s="48">
        <v>55</v>
      </c>
      <c r="M21" s="48">
        <v>30</v>
      </c>
      <c r="N21" s="48">
        <v>25</v>
      </c>
      <c r="O21" s="94">
        <v>21</v>
      </c>
      <c r="P21" s="90" t="s">
        <v>340</v>
      </c>
      <c r="Q21" s="88">
        <v>165</v>
      </c>
      <c r="R21" s="48">
        <v>80</v>
      </c>
      <c r="S21" s="48">
        <v>85</v>
      </c>
      <c r="T21" s="49">
        <v>58</v>
      </c>
      <c r="U21" s="50" t="s">
        <v>201</v>
      </c>
      <c r="V21" s="48">
        <v>51</v>
      </c>
      <c r="W21" s="48">
        <v>28</v>
      </c>
      <c r="X21" s="48">
        <v>23</v>
      </c>
      <c r="Y21" s="51">
        <v>15</v>
      </c>
    </row>
    <row r="22" spans="1:25" s="52" customFormat="1" ht="18.75" customHeight="1">
      <c r="A22" s="95" t="s">
        <v>358</v>
      </c>
      <c r="B22" s="48">
        <v>98</v>
      </c>
      <c r="C22" s="48">
        <v>47</v>
      </c>
      <c r="D22" s="48">
        <v>51</v>
      </c>
      <c r="E22" s="49">
        <v>37</v>
      </c>
      <c r="F22" s="50" t="s">
        <v>378</v>
      </c>
      <c r="G22" s="48">
        <v>120</v>
      </c>
      <c r="H22" s="48">
        <v>58</v>
      </c>
      <c r="I22" s="48">
        <v>62</v>
      </c>
      <c r="J22" s="49">
        <v>44</v>
      </c>
      <c r="K22" s="50" t="s">
        <v>202</v>
      </c>
      <c r="L22" s="48">
        <v>233</v>
      </c>
      <c r="M22" s="48">
        <v>119</v>
      </c>
      <c r="N22" s="48">
        <v>114</v>
      </c>
      <c r="O22" s="49">
        <v>53</v>
      </c>
      <c r="P22" s="101" t="s">
        <v>343</v>
      </c>
      <c r="Q22" s="48">
        <v>228</v>
      </c>
      <c r="R22" s="48">
        <v>101</v>
      </c>
      <c r="S22" s="48">
        <v>127</v>
      </c>
      <c r="T22" s="49">
        <v>81</v>
      </c>
      <c r="U22" s="50" t="s">
        <v>203</v>
      </c>
      <c r="V22" s="48">
        <v>84</v>
      </c>
      <c r="W22" s="48">
        <v>41</v>
      </c>
      <c r="X22" s="48">
        <v>43</v>
      </c>
      <c r="Y22" s="51">
        <v>35</v>
      </c>
    </row>
    <row r="23" spans="1:25" s="52" customFormat="1" ht="18.75" customHeight="1">
      <c r="A23" s="47" t="s">
        <v>359</v>
      </c>
      <c r="B23" s="48">
        <v>88</v>
      </c>
      <c r="C23" s="48">
        <v>41</v>
      </c>
      <c r="D23" s="48">
        <v>47</v>
      </c>
      <c r="E23" s="49">
        <v>30</v>
      </c>
      <c r="F23" s="50" t="s">
        <v>379</v>
      </c>
      <c r="G23" s="48">
        <v>100</v>
      </c>
      <c r="H23" s="48">
        <v>48</v>
      </c>
      <c r="I23" s="48">
        <v>52</v>
      </c>
      <c r="J23" s="49">
        <v>45</v>
      </c>
      <c r="K23" s="50" t="s">
        <v>204</v>
      </c>
      <c r="L23" s="48">
        <v>504</v>
      </c>
      <c r="M23" s="48">
        <v>247</v>
      </c>
      <c r="N23" s="48">
        <v>257</v>
      </c>
      <c r="O23" s="49">
        <v>180</v>
      </c>
      <c r="P23" s="50" t="s">
        <v>205</v>
      </c>
      <c r="Q23" s="48">
        <v>134</v>
      </c>
      <c r="R23" s="48">
        <v>68</v>
      </c>
      <c r="S23" s="48">
        <v>66</v>
      </c>
      <c r="T23" s="49">
        <v>64</v>
      </c>
      <c r="U23" s="50" t="s">
        <v>206</v>
      </c>
      <c r="V23" s="48">
        <v>429</v>
      </c>
      <c r="W23" s="48">
        <v>205</v>
      </c>
      <c r="X23" s="48">
        <v>224</v>
      </c>
      <c r="Y23" s="51">
        <v>136</v>
      </c>
    </row>
    <row r="24" spans="1:25" s="52" customFormat="1" ht="18.75" customHeight="1">
      <c r="A24" s="47" t="s">
        <v>360</v>
      </c>
      <c r="B24" s="48">
        <v>232</v>
      </c>
      <c r="C24" s="48">
        <v>103</v>
      </c>
      <c r="D24" s="48">
        <v>129</v>
      </c>
      <c r="E24" s="49">
        <v>70</v>
      </c>
      <c r="F24" s="50" t="s">
        <v>380</v>
      </c>
      <c r="G24" s="48">
        <v>0</v>
      </c>
      <c r="H24" s="48">
        <v>0</v>
      </c>
      <c r="I24" s="48">
        <v>0</v>
      </c>
      <c r="J24" s="49">
        <v>0</v>
      </c>
      <c r="K24" s="50" t="s">
        <v>207</v>
      </c>
      <c r="L24" s="48">
        <v>418</v>
      </c>
      <c r="M24" s="48">
        <v>215</v>
      </c>
      <c r="N24" s="48">
        <v>203</v>
      </c>
      <c r="O24" s="49">
        <v>148</v>
      </c>
      <c r="P24" s="56" t="s">
        <v>208</v>
      </c>
      <c r="Q24" s="57">
        <v>56</v>
      </c>
      <c r="R24" s="57">
        <v>34</v>
      </c>
      <c r="S24" s="57">
        <v>22</v>
      </c>
      <c r="T24" s="58">
        <v>22</v>
      </c>
      <c r="U24" s="50" t="s">
        <v>209</v>
      </c>
      <c r="V24" s="48">
        <v>325</v>
      </c>
      <c r="W24" s="48">
        <v>157</v>
      </c>
      <c r="X24" s="48">
        <v>168</v>
      </c>
      <c r="Y24" s="51">
        <v>141</v>
      </c>
    </row>
    <row r="25" spans="1:25" s="52" customFormat="1" ht="18.75" customHeight="1">
      <c r="A25" s="47" t="s">
        <v>361</v>
      </c>
      <c r="B25" s="48">
        <v>109</v>
      </c>
      <c r="C25" s="48">
        <v>56</v>
      </c>
      <c r="D25" s="48">
        <v>53</v>
      </c>
      <c r="E25" s="49">
        <v>27</v>
      </c>
      <c r="F25" s="50" t="s">
        <v>381</v>
      </c>
      <c r="G25" s="48">
        <v>172</v>
      </c>
      <c r="H25" s="48">
        <v>81</v>
      </c>
      <c r="I25" s="48">
        <v>91</v>
      </c>
      <c r="J25" s="49">
        <v>65</v>
      </c>
      <c r="K25" s="50" t="s">
        <v>210</v>
      </c>
      <c r="L25" s="48">
        <v>142</v>
      </c>
      <c r="M25" s="48">
        <v>71</v>
      </c>
      <c r="N25" s="48">
        <v>71</v>
      </c>
      <c r="O25" s="49">
        <v>51</v>
      </c>
      <c r="P25" s="97" t="s">
        <v>211</v>
      </c>
      <c r="Q25" s="98">
        <v>174</v>
      </c>
      <c r="R25" s="98">
        <v>91</v>
      </c>
      <c r="S25" s="98">
        <v>83</v>
      </c>
      <c r="T25" s="99">
        <v>73</v>
      </c>
      <c r="U25" s="108" t="s">
        <v>212</v>
      </c>
      <c r="V25" s="53">
        <v>4400</v>
      </c>
      <c r="W25" s="53">
        <v>2059</v>
      </c>
      <c r="X25" s="53">
        <v>2341</v>
      </c>
      <c r="Y25" s="55">
        <v>1852</v>
      </c>
    </row>
    <row r="26" spans="1:25" s="52" customFormat="1" ht="18.75" customHeight="1">
      <c r="A26" s="106" t="s">
        <v>213</v>
      </c>
      <c r="B26" s="53">
        <v>11525</v>
      </c>
      <c r="C26" s="53">
        <v>5447</v>
      </c>
      <c r="D26" s="53">
        <v>6078</v>
      </c>
      <c r="E26" s="54">
        <v>4251</v>
      </c>
      <c r="F26" s="50" t="s">
        <v>214</v>
      </c>
      <c r="G26" s="48">
        <v>87</v>
      </c>
      <c r="H26" s="48">
        <v>43</v>
      </c>
      <c r="I26" s="48">
        <v>44</v>
      </c>
      <c r="J26" s="49">
        <v>33</v>
      </c>
      <c r="K26" s="50" t="s">
        <v>215</v>
      </c>
      <c r="L26" s="48">
        <v>128</v>
      </c>
      <c r="M26" s="48">
        <v>62</v>
      </c>
      <c r="N26" s="48">
        <v>66</v>
      </c>
      <c r="O26" s="49">
        <v>40</v>
      </c>
      <c r="P26" s="97" t="s">
        <v>216</v>
      </c>
      <c r="Q26" s="98">
        <v>72</v>
      </c>
      <c r="R26" s="98">
        <v>37</v>
      </c>
      <c r="S26" s="98">
        <v>35</v>
      </c>
      <c r="T26" s="99">
        <v>35</v>
      </c>
      <c r="U26" s="60" t="s">
        <v>217</v>
      </c>
      <c r="V26" s="61">
        <v>125</v>
      </c>
      <c r="W26" s="62">
        <v>63</v>
      </c>
      <c r="X26" s="62">
        <v>62</v>
      </c>
      <c r="Y26" s="63">
        <v>40</v>
      </c>
    </row>
    <row r="27" spans="1:25" s="52" customFormat="1" ht="18.75" customHeight="1">
      <c r="A27" s="47" t="s">
        <v>218</v>
      </c>
      <c r="B27" s="48">
        <v>125</v>
      </c>
      <c r="C27" s="48">
        <v>62</v>
      </c>
      <c r="D27" s="48">
        <v>63</v>
      </c>
      <c r="E27" s="49">
        <v>50</v>
      </c>
      <c r="F27" s="50" t="s">
        <v>383</v>
      </c>
      <c r="G27" s="48">
        <v>279</v>
      </c>
      <c r="H27" s="48">
        <v>139</v>
      </c>
      <c r="I27" s="48">
        <v>140</v>
      </c>
      <c r="J27" s="49">
        <v>99</v>
      </c>
      <c r="K27" s="50" t="s">
        <v>219</v>
      </c>
      <c r="L27" s="48">
        <v>253</v>
      </c>
      <c r="M27" s="48">
        <v>118</v>
      </c>
      <c r="N27" s="48">
        <v>135</v>
      </c>
      <c r="O27" s="49">
        <v>77</v>
      </c>
      <c r="P27" s="100" t="s">
        <v>220</v>
      </c>
      <c r="Q27" s="98">
        <v>90</v>
      </c>
      <c r="R27" s="98">
        <v>52</v>
      </c>
      <c r="S27" s="98">
        <v>38</v>
      </c>
      <c r="T27" s="99">
        <v>39</v>
      </c>
      <c r="U27" s="64" t="s">
        <v>221</v>
      </c>
      <c r="V27" s="48">
        <v>138</v>
      </c>
      <c r="W27" s="65">
        <v>64</v>
      </c>
      <c r="X27" s="65">
        <v>74</v>
      </c>
      <c r="Y27" s="66">
        <v>37</v>
      </c>
    </row>
    <row r="28" spans="1:25" s="52" customFormat="1" ht="18.75" customHeight="1">
      <c r="A28" s="47" t="s">
        <v>222</v>
      </c>
      <c r="B28" s="48">
        <v>26</v>
      </c>
      <c r="C28" s="48">
        <v>14</v>
      </c>
      <c r="D28" s="48">
        <v>12</v>
      </c>
      <c r="E28" s="49">
        <v>13</v>
      </c>
      <c r="F28" s="50" t="s">
        <v>223</v>
      </c>
      <c r="G28" s="48">
        <v>158</v>
      </c>
      <c r="H28" s="48">
        <v>77</v>
      </c>
      <c r="I28" s="48">
        <v>81</v>
      </c>
      <c r="J28" s="49">
        <v>66</v>
      </c>
      <c r="K28" s="50" t="s">
        <v>224</v>
      </c>
      <c r="L28" s="48">
        <v>35</v>
      </c>
      <c r="M28" s="48">
        <v>10</v>
      </c>
      <c r="N28" s="48">
        <v>25</v>
      </c>
      <c r="O28" s="49">
        <v>27</v>
      </c>
      <c r="P28" s="96" t="s">
        <v>225</v>
      </c>
      <c r="Q28" s="67">
        <v>336</v>
      </c>
      <c r="R28" s="67">
        <v>180</v>
      </c>
      <c r="S28" s="67">
        <v>156</v>
      </c>
      <c r="T28" s="67">
        <v>147</v>
      </c>
      <c r="U28" s="60" t="s">
        <v>226</v>
      </c>
      <c r="V28" s="48">
        <v>169</v>
      </c>
      <c r="W28" s="65">
        <v>82</v>
      </c>
      <c r="X28" s="65">
        <v>87</v>
      </c>
      <c r="Y28" s="66">
        <v>53</v>
      </c>
    </row>
    <row r="29" spans="1:25" s="52" customFormat="1" ht="18.75" customHeight="1">
      <c r="A29" s="47" t="s">
        <v>227</v>
      </c>
      <c r="B29" s="48">
        <v>43</v>
      </c>
      <c r="C29" s="48">
        <v>20</v>
      </c>
      <c r="D29" s="48">
        <v>23</v>
      </c>
      <c r="E29" s="49">
        <v>13</v>
      </c>
      <c r="F29" s="50" t="s">
        <v>384</v>
      </c>
      <c r="G29" s="48">
        <v>76</v>
      </c>
      <c r="H29" s="48">
        <v>31</v>
      </c>
      <c r="I29" s="48">
        <v>45</v>
      </c>
      <c r="J29" s="49">
        <v>36</v>
      </c>
      <c r="K29" s="50" t="s">
        <v>228</v>
      </c>
      <c r="L29" s="48">
        <v>78</v>
      </c>
      <c r="M29" s="48">
        <v>38</v>
      </c>
      <c r="N29" s="48">
        <v>40</v>
      </c>
      <c r="O29" s="49">
        <v>25</v>
      </c>
      <c r="P29" s="50" t="s">
        <v>229</v>
      </c>
      <c r="Q29" s="48">
        <v>161</v>
      </c>
      <c r="R29" s="48">
        <v>70</v>
      </c>
      <c r="S29" s="48">
        <v>91</v>
      </c>
      <c r="T29" s="49">
        <v>92</v>
      </c>
      <c r="U29" s="60" t="s">
        <v>230</v>
      </c>
      <c r="V29" s="48">
        <v>87</v>
      </c>
      <c r="W29" s="65">
        <v>37</v>
      </c>
      <c r="X29" s="65">
        <v>50</v>
      </c>
      <c r="Y29" s="66">
        <v>29</v>
      </c>
    </row>
    <row r="30" spans="1:25" s="52" customFormat="1" ht="18.75" customHeight="1">
      <c r="A30" s="47" t="s">
        <v>231</v>
      </c>
      <c r="B30" s="48">
        <v>24</v>
      </c>
      <c r="C30" s="48">
        <v>13</v>
      </c>
      <c r="D30" s="48">
        <v>11</v>
      </c>
      <c r="E30" s="49">
        <v>11</v>
      </c>
      <c r="F30" s="50" t="s">
        <v>232</v>
      </c>
      <c r="G30" s="48">
        <v>210</v>
      </c>
      <c r="H30" s="48">
        <v>105</v>
      </c>
      <c r="I30" s="48">
        <v>105</v>
      </c>
      <c r="J30" s="49">
        <v>72</v>
      </c>
      <c r="K30" s="50" t="s">
        <v>233</v>
      </c>
      <c r="L30" s="48">
        <v>103</v>
      </c>
      <c r="M30" s="48">
        <v>49</v>
      </c>
      <c r="N30" s="48">
        <v>54</v>
      </c>
      <c r="O30" s="49">
        <v>35</v>
      </c>
      <c r="P30" s="50" t="s">
        <v>234</v>
      </c>
      <c r="Q30" s="48">
        <v>100</v>
      </c>
      <c r="R30" s="48">
        <v>43</v>
      </c>
      <c r="S30" s="48">
        <v>57</v>
      </c>
      <c r="T30" s="49">
        <v>32</v>
      </c>
      <c r="U30" s="60" t="s">
        <v>235</v>
      </c>
      <c r="V30" s="48">
        <v>252</v>
      </c>
      <c r="W30" s="65">
        <v>122</v>
      </c>
      <c r="X30" s="65">
        <v>130</v>
      </c>
      <c r="Y30" s="66">
        <v>76</v>
      </c>
    </row>
    <row r="31" spans="1:25" s="52" customFormat="1" ht="18.75" customHeight="1">
      <c r="A31" s="47" t="s">
        <v>236</v>
      </c>
      <c r="B31" s="48">
        <v>75</v>
      </c>
      <c r="C31" s="48">
        <v>34</v>
      </c>
      <c r="D31" s="48">
        <v>41</v>
      </c>
      <c r="E31" s="49">
        <v>33</v>
      </c>
      <c r="F31" s="50" t="s">
        <v>237</v>
      </c>
      <c r="G31" s="48">
        <v>142</v>
      </c>
      <c r="H31" s="48">
        <v>69</v>
      </c>
      <c r="I31" s="48">
        <v>73</v>
      </c>
      <c r="J31" s="49">
        <v>55</v>
      </c>
      <c r="K31" s="50" t="s">
        <v>238</v>
      </c>
      <c r="L31" s="48">
        <v>278</v>
      </c>
      <c r="M31" s="48">
        <v>130</v>
      </c>
      <c r="N31" s="48">
        <v>148</v>
      </c>
      <c r="O31" s="49">
        <v>122</v>
      </c>
      <c r="P31" s="90" t="s">
        <v>239</v>
      </c>
      <c r="Q31" s="48">
        <v>47</v>
      </c>
      <c r="R31" s="48">
        <v>26</v>
      </c>
      <c r="S31" s="48">
        <v>21</v>
      </c>
      <c r="T31" s="49">
        <v>15</v>
      </c>
      <c r="U31" s="60" t="s">
        <v>240</v>
      </c>
      <c r="V31" s="48">
        <v>53</v>
      </c>
      <c r="W31" s="65">
        <v>24</v>
      </c>
      <c r="X31" s="65">
        <v>29</v>
      </c>
      <c r="Y31" s="66">
        <v>19</v>
      </c>
    </row>
    <row r="32" spans="1:25" s="52" customFormat="1" ht="18.75" customHeight="1">
      <c r="A32" s="47" t="s">
        <v>241</v>
      </c>
      <c r="B32" s="48">
        <v>199</v>
      </c>
      <c r="C32" s="48">
        <v>94</v>
      </c>
      <c r="D32" s="48">
        <v>105</v>
      </c>
      <c r="E32" s="49">
        <v>68</v>
      </c>
      <c r="F32" s="50" t="s">
        <v>242</v>
      </c>
      <c r="G32" s="48">
        <v>132</v>
      </c>
      <c r="H32" s="48">
        <v>59</v>
      </c>
      <c r="I32" s="48">
        <v>73</v>
      </c>
      <c r="J32" s="49">
        <v>50</v>
      </c>
      <c r="K32" s="50" t="s">
        <v>337</v>
      </c>
      <c r="L32" s="88">
        <v>50</v>
      </c>
      <c r="M32" s="48">
        <v>23</v>
      </c>
      <c r="N32" s="48">
        <v>27</v>
      </c>
      <c r="O32" s="49">
        <v>21</v>
      </c>
      <c r="P32" s="90" t="s">
        <v>243</v>
      </c>
      <c r="Q32" s="48">
        <v>64</v>
      </c>
      <c r="R32" s="48">
        <v>33</v>
      </c>
      <c r="S32" s="48">
        <v>31</v>
      </c>
      <c r="T32" s="49">
        <v>21</v>
      </c>
      <c r="U32" s="60" t="s">
        <v>244</v>
      </c>
      <c r="V32" s="48">
        <v>143</v>
      </c>
      <c r="W32" s="65">
        <v>62</v>
      </c>
      <c r="X32" s="65">
        <v>81</v>
      </c>
      <c r="Y32" s="66">
        <v>53</v>
      </c>
    </row>
    <row r="33" spans="1:25" s="52" customFormat="1" ht="18.75" customHeight="1">
      <c r="A33" s="47" t="s">
        <v>245</v>
      </c>
      <c r="B33" s="48">
        <v>307</v>
      </c>
      <c r="C33" s="48">
        <v>149</v>
      </c>
      <c r="D33" s="48">
        <v>158</v>
      </c>
      <c r="E33" s="49">
        <v>105</v>
      </c>
      <c r="F33" s="50" t="s">
        <v>246</v>
      </c>
      <c r="G33" s="48">
        <v>166</v>
      </c>
      <c r="H33" s="48">
        <v>84</v>
      </c>
      <c r="I33" s="48">
        <v>82</v>
      </c>
      <c r="J33" s="49">
        <v>59</v>
      </c>
      <c r="K33" s="50" t="s">
        <v>247</v>
      </c>
      <c r="L33" s="88">
        <v>239</v>
      </c>
      <c r="M33" s="48">
        <v>125</v>
      </c>
      <c r="N33" s="48">
        <v>114</v>
      </c>
      <c r="O33" s="49">
        <v>92</v>
      </c>
      <c r="P33" s="50" t="s">
        <v>248</v>
      </c>
      <c r="Q33" s="48">
        <v>75</v>
      </c>
      <c r="R33" s="48">
        <v>38</v>
      </c>
      <c r="S33" s="48">
        <v>37</v>
      </c>
      <c r="T33" s="49">
        <v>25</v>
      </c>
      <c r="U33" s="93" t="s">
        <v>249</v>
      </c>
      <c r="V33" s="48">
        <v>100</v>
      </c>
      <c r="W33" s="65">
        <v>46</v>
      </c>
      <c r="X33" s="65">
        <v>54</v>
      </c>
      <c r="Y33" s="66">
        <v>39</v>
      </c>
    </row>
    <row r="34" spans="1:25" s="52" customFormat="1" ht="18.75" customHeight="1">
      <c r="A34" s="47" t="s">
        <v>250</v>
      </c>
      <c r="B34" s="48">
        <v>446</v>
      </c>
      <c r="C34" s="48">
        <v>184</v>
      </c>
      <c r="D34" s="48">
        <v>262</v>
      </c>
      <c r="E34" s="49">
        <v>199</v>
      </c>
      <c r="F34" s="50" t="s">
        <v>385</v>
      </c>
      <c r="G34" s="48">
        <v>43</v>
      </c>
      <c r="H34" s="48">
        <v>18</v>
      </c>
      <c r="I34" s="48">
        <v>25</v>
      </c>
      <c r="J34" s="49">
        <v>24</v>
      </c>
      <c r="K34" s="50" t="s">
        <v>251</v>
      </c>
      <c r="L34" s="88">
        <v>80</v>
      </c>
      <c r="M34" s="48">
        <v>35</v>
      </c>
      <c r="N34" s="48">
        <v>45</v>
      </c>
      <c r="O34" s="49">
        <v>41</v>
      </c>
      <c r="P34" s="50" t="s">
        <v>252</v>
      </c>
      <c r="Q34" s="48">
        <v>67</v>
      </c>
      <c r="R34" s="48">
        <v>31</v>
      </c>
      <c r="S34" s="48">
        <v>36</v>
      </c>
      <c r="T34" s="49">
        <v>23</v>
      </c>
      <c r="U34" s="93" t="s">
        <v>253</v>
      </c>
      <c r="V34" s="48">
        <v>47</v>
      </c>
      <c r="W34" s="65">
        <v>24</v>
      </c>
      <c r="X34" s="65">
        <v>23</v>
      </c>
      <c r="Y34" s="66">
        <v>16</v>
      </c>
    </row>
    <row r="35" spans="1:25" s="52" customFormat="1" ht="18.75" customHeight="1">
      <c r="A35" s="47" t="s">
        <v>254</v>
      </c>
      <c r="B35" s="48">
        <v>264</v>
      </c>
      <c r="C35" s="48">
        <v>123</v>
      </c>
      <c r="D35" s="48">
        <v>141</v>
      </c>
      <c r="E35" s="49">
        <v>101</v>
      </c>
      <c r="F35" s="50" t="s">
        <v>255</v>
      </c>
      <c r="G35" s="48">
        <v>148</v>
      </c>
      <c r="H35" s="48">
        <v>71</v>
      </c>
      <c r="I35" s="48">
        <v>77</v>
      </c>
      <c r="J35" s="49">
        <v>45</v>
      </c>
      <c r="K35" s="50" t="s">
        <v>256</v>
      </c>
      <c r="L35" s="88">
        <v>941</v>
      </c>
      <c r="M35" s="48">
        <v>446</v>
      </c>
      <c r="N35" s="48">
        <v>495</v>
      </c>
      <c r="O35" s="49">
        <v>402</v>
      </c>
      <c r="P35" s="50" t="s">
        <v>257</v>
      </c>
      <c r="Q35" s="48">
        <v>221</v>
      </c>
      <c r="R35" s="48">
        <v>105</v>
      </c>
      <c r="S35" s="48">
        <v>116</v>
      </c>
      <c r="T35" s="49">
        <v>75</v>
      </c>
      <c r="U35" s="93" t="s">
        <v>258</v>
      </c>
      <c r="V35" s="48">
        <v>40</v>
      </c>
      <c r="W35" s="65">
        <v>22</v>
      </c>
      <c r="X35" s="65">
        <v>18</v>
      </c>
      <c r="Y35" s="66">
        <v>18</v>
      </c>
    </row>
    <row r="36" spans="1:25" s="52" customFormat="1" ht="18.75" customHeight="1">
      <c r="A36" s="47" t="s">
        <v>369</v>
      </c>
      <c r="B36" s="48">
        <v>79</v>
      </c>
      <c r="C36" s="48">
        <v>41</v>
      </c>
      <c r="D36" s="48">
        <v>38</v>
      </c>
      <c r="E36" s="49">
        <v>28</v>
      </c>
      <c r="F36" s="50" t="s">
        <v>259</v>
      </c>
      <c r="G36" s="48">
        <v>299</v>
      </c>
      <c r="H36" s="48">
        <v>116</v>
      </c>
      <c r="I36" s="48">
        <v>183</v>
      </c>
      <c r="J36" s="49">
        <v>129</v>
      </c>
      <c r="K36" s="50" t="s">
        <v>260</v>
      </c>
      <c r="L36" s="88">
        <v>0</v>
      </c>
      <c r="M36" s="48">
        <v>0</v>
      </c>
      <c r="N36" s="48">
        <v>0</v>
      </c>
      <c r="O36" s="49">
        <v>0</v>
      </c>
      <c r="P36" s="50" t="s">
        <v>261</v>
      </c>
      <c r="Q36" s="48">
        <v>106</v>
      </c>
      <c r="R36" s="48">
        <v>53</v>
      </c>
      <c r="S36" s="48">
        <v>53</v>
      </c>
      <c r="T36" s="49">
        <v>34</v>
      </c>
      <c r="U36" s="93" t="s">
        <v>262</v>
      </c>
      <c r="V36" s="48">
        <v>37</v>
      </c>
      <c r="W36" s="65">
        <v>17</v>
      </c>
      <c r="X36" s="65">
        <v>20</v>
      </c>
      <c r="Y36" s="66">
        <v>18</v>
      </c>
    </row>
    <row r="37" spans="1:25" s="52" customFormat="1" ht="18.75" customHeight="1">
      <c r="A37" s="47" t="s">
        <v>263</v>
      </c>
      <c r="B37" s="48">
        <v>55</v>
      </c>
      <c r="C37" s="48">
        <v>23</v>
      </c>
      <c r="D37" s="48">
        <v>32</v>
      </c>
      <c r="E37" s="49">
        <v>19</v>
      </c>
      <c r="F37" s="50" t="s">
        <v>386</v>
      </c>
      <c r="G37" s="48">
        <v>99</v>
      </c>
      <c r="H37" s="48">
        <v>47</v>
      </c>
      <c r="I37" s="48">
        <v>52</v>
      </c>
      <c r="J37" s="49">
        <v>49</v>
      </c>
      <c r="K37" s="50" t="s">
        <v>264</v>
      </c>
      <c r="L37" s="88">
        <v>280</v>
      </c>
      <c r="M37" s="48">
        <v>131</v>
      </c>
      <c r="N37" s="48">
        <v>149</v>
      </c>
      <c r="O37" s="49">
        <v>96</v>
      </c>
      <c r="P37" s="50" t="s">
        <v>265</v>
      </c>
      <c r="Q37" s="48">
        <v>89</v>
      </c>
      <c r="R37" s="48">
        <v>47</v>
      </c>
      <c r="S37" s="48">
        <v>42</v>
      </c>
      <c r="T37" s="49">
        <v>32</v>
      </c>
      <c r="U37" s="93" t="s">
        <v>266</v>
      </c>
      <c r="V37" s="48">
        <v>30</v>
      </c>
      <c r="W37" s="65">
        <v>17</v>
      </c>
      <c r="X37" s="65">
        <v>13</v>
      </c>
      <c r="Y37" s="66">
        <v>7</v>
      </c>
    </row>
    <row r="38" spans="1:25" s="52" customFormat="1" ht="18.75" customHeight="1">
      <c r="A38" s="47" t="s">
        <v>267</v>
      </c>
      <c r="B38" s="48">
        <v>342</v>
      </c>
      <c r="C38" s="48">
        <v>166</v>
      </c>
      <c r="D38" s="48">
        <v>176</v>
      </c>
      <c r="E38" s="49">
        <v>126</v>
      </c>
      <c r="F38" s="50" t="s">
        <v>387</v>
      </c>
      <c r="G38" s="48">
        <v>181</v>
      </c>
      <c r="H38" s="48">
        <v>86</v>
      </c>
      <c r="I38" s="48">
        <v>95</v>
      </c>
      <c r="J38" s="49">
        <v>75</v>
      </c>
      <c r="K38" s="50" t="s">
        <v>268</v>
      </c>
      <c r="L38" s="88">
        <v>22</v>
      </c>
      <c r="M38" s="48">
        <v>9</v>
      </c>
      <c r="N38" s="48">
        <v>13</v>
      </c>
      <c r="O38" s="49">
        <v>6</v>
      </c>
      <c r="P38" s="50" t="s">
        <v>269</v>
      </c>
      <c r="Q38" s="48">
        <v>66</v>
      </c>
      <c r="R38" s="48">
        <v>30</v>
      </c>
      <c r="S38" s="48">
        <v>36</v>
      </c>
      <c r="T38" s="49">
        <v>26</v>
      </c>
      <c r="U38" s="93" t="s">
        <v>270</v>
      </c>
      <c r="V38" s="48">
        <v>51</v>
      </c>
      <c r="W38" s="65">
        <v>23</v>
      </c>
      <c r="X38" s="65">
        <v>28</v>
      </c>
      <c r="Y38" s="66">
        <v>17</v>
      </c>
    </row>
    <row r="39" spans="1:25" s="52" customFormat="1" ht="18.75" customHeight="1">
      <c r="A39" s="47" t="s">
        <v>271</v>
      </c>
      <c r="B39" s="48">
        <v>229</v>
      </c>
      <c r="C39" s="48">
        <v>111</v>
      </c>
      <c r="D39" s="48">
        <v>118</v>
      </c>
      <c r="E39" s="49">
        <v>98</v>
      </c>
      <c r="F39" s="50" t="s">
        <v>272</v>
      </c>
      <c r="G39" s="48">
        <v>42</v>
      </c>
      <c r="H39" s="48">
        <v>9</v>
      </c>
      <c r="I39" s="48">
        <v>33</v>
      </c>
      <c r="J39" s="49">
        <v>41</v>
      </c>
      <c r="K39" s="50" t="s">
        <v>273</v>
      </c>
      <c r="L39" s="88">
        <v>89</v>
      </c>
      <c r="M39" s="48">
        <v>49</v>
      </c>
      <c r="N39" s="48">
        <v>40</v>
      </c>
      <c r="O39" s="49">
        <v>34</v>
      </c>
      <c r="P39" s="50" t="s">
        <v>274</v>
      </c>
      <c r="Q39" s="48">
        <v>63</v>
      </c>
      <c r="R39" s="48">
        <v>31</v>
      </c>
      <c r="S39" s="48">
        <v>32</v>
      </c>
      <c r="T39" s="49">
        <v>28</v>
      </c>
      <c r="U39" s="93" t="s">
        <v>275</v>
      </c>
      <c r="V39" s="48">
        <v>145</v>
      </c>
      <c r="W39" s="65">
        <v>75</v>
      </c>
      <c r="X39" s="65">
        <v>70</v>
      </c>
      <c r="Y39" s="66">
        <v>38</v>
      </c>
    </row>
    <row r="40" spans="1:25" s="52" customFormat="1" ht="18.75" customHeight="1">
      <c r="A40" s="47" t="s">
        <v>338</v>
      </c>
      <c r="B40" s="48">
        <v>141</v>
      </c>
      <c r="C40" s="48">
        <v>63</v>
      </c>
      <c r="D40" s="48">
        <v>78</v>
      </c>
      <c r="E40" s="49">
        <v>64</v>
      </c>
      <c r="F40" s="59" t="s">
        <v>276</v>
      </c>
      <c r="G40" s="48">
        <v>53</v>
      </c>
      <c r="H40" s="48">
        <v>11</v>
      </c>
      <c r="I40" s="48">
        <v>42</v>
      </c>
      <c r="J40" s="49">
        <v>53</v>
      </c>
      <c r="K40" s="50" t="s">
        <v>277</v>
      </c>
      <c r="L40" s="88">
        <v>109</v>
      </c>
      <c r="M40" s="48">
        <v>51</v>
      </c>
      <c r="N40" s="48">
        <v>58</v>
      </c>
      <c r="O40" s="49">
        <v>46</v>
      </c>
      <c r="P40" s="50" t="s">
        <v>278</v>
      </c>
      <c r="Q40" s="48">
        <v>107</v>
      </c>
      <c r="R40" s="48">
        <v>52</v>
      </c>
      <c r="S40" s="48">
        <v>55</v>
      </c>
      <c r="T40" s="49">
        <v>42</v>
      </c>
      <c r="U40" s="93" t="s">
        <v>279</v>
      </c>
      <c r="V40" s="48">
        <v>153</v>
      </c>
      <c r="W40" s="65">
        <v>67</v>
      </c>
      <c r="X40" s="65">
        <v>86</v>
      </c>
      <c r="Y40" s="66">
        <v>47</v>
      </c>
    </row>
    <row r="41" spans="1:25" s="52" customFormat="1" ht="18.75" customHeight="1">
      <c r="A41" s="47" t="s">
        <v>280</v>
      </c>
      <c r="B41" s="48">
        <v>569</v>
      </c>
      <c r="C41" s="48">
        <v>272</v>
      </c>
      <c r="D41" s="48">
        <v>297</v>
      </c>
      <c r="E41" s="49">
        <v>270</v>
      </c>
      <c r="F41" s="50" t="s">
        <v>382</v>
      </c>
      <c r="G41" s="48">
        <v>51</v>
      </c>
      <c r="H41" s="48">
        <v>17</v>
      </c>
      <c r="I41" s="48">
        <v>34</v>
      </c>
      <c r="J41" s="49">
        <v>24</v>
      </c>
      <c r="K41" s="50" t="s">
        <v>281</v>
      </c>
      <c r="L41" s="88">
        <v>134</v>
      </c>
      <c r="M41" s="48">
        <v>75</v>
      </c>
      <c r="N41" s="48">
        <v>59</v>
      </c>
      <c r="O41" s="49">
        <v>55</v>
      </c>
      <c r="P41" s="50" t="s">
        <v>282</v>
      </c>
      <c r="Q41" s="48">
        <v>69</v>
      </c>
      <c r="R41" s="48">
        <v>39</v>
      </c>
      <c r="S41" s="48">
        <v>30</v>
      </c>
      <c r="T41" s="49">
        <v>27</v>
      </c>
      <c r="U41" s="93" t="s">
        <v>283</v>
      </c>
      <c r="V41" s="48">
        <v>80</v>
      </c>
      <c r="W41" s="65">
        <v>38</v>
      </c>
      <c r="X41" s="65">
        <v>42</v>
      </c>
      <c r="Y41" s="66">
        <v>26</v>
      </c>
    </row>
    <row r="42" spans="1:25" s="52" customFormat="1" ht="18.75" customHeight="1">
      <c r="A42" s="47" t="s">
        <v>370</v>
      </c>
      <c r="B42" s="48">
        <v>358</v>
      </c>
      <c r="C42" s="48">
        <v>154</v>
      </c>
      <c r="D42" s="48">
        <v>204</v>
      </c>
      <c r="E42" s="49">
        <v>168</v>
      </c>
      <c r="F42" s="109" t="s">
        <v>284</v>
      </c>
      <c r="G42" s="53">
        <v>7367</v>
      </c>
      <c r="H42" s="53">
        <v>3398</v>
      </c>
      <c r="I42" s="53">
        <v>3969</v>
      </c>
      <c r="J42" s="54">
        <v>2930</v>
      </c>
      <c r="K42" s="50" t="s">
        <v>285</v>
      </c>
      <c r="L42" s="88">
        <v>112</v>
      </c>
      <c r="M42" s="48">
        <v>58</v>
      </c>
      <c r="N42" s="48">
        <v>54</v>
      </c>
      <c r="O42" s="49">
        <v>39</v>
      </c>
      <c r="P42" s="50" t="s">
        <v>286</v>
      </c>
      <c r="Q42" s="48">
        <v>120</v>
      </c>
      <c r="R42" s="48">
        <v>59</v>
      </c>
      <c r="S42" s="48">
        <v>61</v>
      </c>
      <c r="T42" s="49">
        <v>50</v>
      </c>
      <c r="U42" s="60" t="s">
        <v>287</v>
      </c>
      <c r="V42" s="48">
        <v>362</v>
      </c>
      <c r="W42" s="65">
        <v>166</v>
      </c>
      <c r="X42" s="65">
        <v>196</v>
      </c>
      <c r="Y42" s="66">
        <v>118</v>
      </c>
    </row>
    <row r="43" spans="1:25" s="52" customFormat="1" ht="18.75" customHeight="1" thickBot="1">
      <c r="A43" s="47" t="s">
        <v>288</v>
      </c>
      <c r="B43" s="48">
        <v>299</v>
      </c>
      <c r="C43" s="48">
        <v>139</v>
      </c>
      <c r="D43" s="48">
        <v>160</v>
      </c>
      <c r="E43" s="49">
        <v>135</v>
      </c>
      <c r="F43" s="50" t="s">
        <v>289</v>
      </c>
      <c r="G43" s="48">
        <v>741</v>
      </c>
      <c r="H43" s="48">
        <v>351</v>
      </c>
      <c r="I43" s="48">
        <v>390</v>
      </c>
      <c r="J43" s="49">
        <v>317</v>
      </c>
      <c r="K43" s="50" t="s">
        <v>290</v>
      </c>
      <c r="L43" s="88">
        <v>206</v>
      </c>
      <c r="M43" s="48">
        <v>99</v>
      </c>
      <c r="N43" s="48">
        <v>107</v>
      </c>
      <c r="O43" s="49">
        <v>64</v>
      </c>
      <c r="P43" s="50" t="s">
        <v>291</v>
      </c>
      <c r="Q43" s="48">
        <v>96</v>
      </c>
      <c r="R43" s="48">
        <v>49</v>
      </c>
      <c r="S43" s="48">
        <v>47</v>
      </c>
      <c r="T43" s="49">
        <v>32</v>
      </c>
      <c r="U43" s="110" t="s">
        <v>292</v>
      </c>
      <c r="V43" s="53">
        <v>2012</v>
      </c>
      <c r="W43" s="68">
        <v>949</v>
      </c>
      <c r="X43" s="68">
        <v>1063</v>
      </c>
      <c r="Y43" s="69">
        <v>651</v>
      </c>
    </row>
    <row r="44" spans="1:25" ht="18.75" customHeight="1" thickBot="1">
      <c r="A44" s="47" t="s">
        <v>371</v>
      </c>
      <c r="B44" s="48">
        <v>277</v>
      </c>
      <c r="C44" s="48">
        <v>121</v>
      </c>
      <c r="D44" s="48">
        <v>156</v>
      </c>
      <c r="E44" s="49">
        <v>150</v>
      </c>
      <c r="F44" s="50" t="s">
        <v>293</v>
      </c>
      <c r="G44" s="48">
        <v>111</v>
      </c>
      <c r="H44" s="48">
        <v>50</v>
      </c>
      <c r="I44" s="48">
        <v>61</v>
      </c>
      <c r="J44" s="49">
        <v>36</v>
      </c>
      <c r="K44" s="50" t="s">
        <v>294</v>
      </c>
      <c r="L44" s="88">
        <v>109</v>
      </c>
      <c r="M44" s="48">
        <v>51</v>
      </c>
      <c r="N44" s="48">
        <v>58</v>
      </c>
      <c r="O44" s="49">
        <v>36</v>
      </c>
      <c r="P44" s="50" t="s">
        <v>295</v>
      </c>
      <c r="Q44" s="48">
        <v>218</v>
      </c>
      <c r="R44" s="48">
        <v>110</v>
      </c>
      <c r="S44" s="48">
        <v>108</v>
      </c>
      <c r="T44" s="70">
        <v>79</v>
      </c>
      <c r="U44" s="111" t="s">
        <v>296</v>
      </c>
      <c r="V44" s="71">
        <v>121684</v>
      </c>
      <c r="W44" s="72">
        <v>57302</v>
      </c>
      <c r="X44" s="72">
        <v>64382</v>
      </c>
      <c r="Y44" s="73">
        <v>50827</v>
      </c>
    </row>
    <row r="45" spans="1:25" ht="18.75" customHeight="1">
      <c r="A45" s="47" t="s">
        <v>372</v>
      </c>
      <c r="B45" s="48">
        <v>70</v>
      </c>
      <c r="C45" s="48">
        <v>35</v>
      </c>
      <c r="D45" s="48">
        <v>35</v>
      </c>
      <c r="E45" s="49">
        <v>40</v>
      </c>
      <c r="F45" s="50" t="s">
        <v>297</v>
      </c>
      <c r="G45" s="48">
        <v>50</v>
      </c>
      <c r="H45" s="48">
        <v>26</v>
      </c>
      <c r="I45" s="48">
        <v>24</v>
      </c>
      <c r="J45" s="49">
        <v>15</v>
      </c>
      <c r="K45" s="50" t="s">
        <v>298</v>
      </c>
      <c r="L45" s="88">
        <v>179</v>
      </c>
      <c r="M45" s="48">
        <v>85</v>
      </c>
      <c r="N45" s="48">
        <v>94</v>
      </c>
      <c r="O45" s="49">
        <v>51</v>
      </c>
      <c r="P45" s="50" t="s">
        <v>299</v>
      </c>
      <c r="Q45" s="48">
        <v>161</v>
      </c>
      <c r="R45" s="48">
        <v>68</v>
      </c>
      <c r="S45" s="48">
        <v>93</v>
      </c>
      <c r="T45" s="49">
        <v>55</v>
      </c>
      <c r="U45" s="74"/>
      <c r="V45" s="6"/>
      <c r="W45" s="6"/>
      <c r="X45" s="6"/>
      <c r="Y45" s="75"/>
    </row>
    <row r="46" spans="1:25" ht="18.75" customHeight="1">
      <c r="A46" s="47" t="s">
        <v>300</v>
      </c>
      <c r="B46" s="48">
        <v>69</v>
      </c>
      <c r="C46" s="48">
        <v>26</v>
      </c>
      <c r="D46" s="48">
        <v>43</v>
      </c>
      <c r="E46" s="49">
        <v>69</v>
      </c>
      <c r="F46" s="50" t="s">
        <v>301</v>
      </c>
      <c r="G46" s="48">
        <v>568</v>
      </c>
      <c r="H46" s="48">
        <v>283</v>
      </c>
      <c r="I46" s="48">
        <v>285</v>
      </c>
      <c r="J46" s="49">
        <v>269</v>
      </c>
      <c r="K46" s="50" t="s">
        <v>302</v>
      </c>
      <c r="L46" s="88">
        <v>88</v>
      </c>
      <c r="M46" s="48">
        <v>41</v>
      </c>
      <c r="N46" s="48">
        <v>47</v>
      </c>
      <c r="O46" s="49">
        <v>50</v>
      </c>
      <c r="P46" s="50" t="s">
        <v>303</v>
      </c>
      <c r="Q46" s="48">
        <v>141</v>
      </c>
      <c r="R46" s="48">
        <v>72</v>
      </c>
      <c r="S46" s="48">
        <v>69</v>
      </c>
      <c r="T46" s="49">
        <v>53</v>
      </c>
      <c r="U46" s="120" t="s">
        <v>402</v>
      </c>
      <c r="V46" s="121"/>
      <c r="W46" s="121"/>
      <c r="X46" s="121"/>
      <c r="Y46" s="122"/>
    </row>
    <row r="47" spans="1:25" ht="18.75" customHeight="1" thickBot="1">
      <c r="A47" s="112" t="s">
        <v>304</v>
      </c>
      <c r="B47" s="76">
        <v>3997</v>
      </c>
      <c r="C47" s="76">
        <v>1844</v>
      </c>
      <c r="D47" s="76">
        <v>2153</v>
      </c>
      <c r="E47" s="77">
        <v>1760</v>
      </c>
      <c r="F47" s="78" t="s">
        <v>305</v>
      </c>
      <c r="G47" s="79">
        <v>172</v>
      </c>
      <c r="H47" s="79">
        <v>81</v>
      </c>
      <c r="I47" s="79">
        <v>91</v>
      </c>
      <c r="J47" s="80">
        <v>75</v>
      </c>
      <c r="K47" s="78" t="s">
        <v>306</v>
      </c>
      <c r="L47" s="89">
        <v>192</v>
      </c>
      <c r="M47" s="79">
        <v>96</v>
      </c>
      <c r="N47" s="79">
        <v>96</v>
      </c>
      <c r="O47" s="80">
        <v>68</v>
      </c>
      <c r="P47" s="78" t="s">
        <v>307</v>
      </c>
      <c r="Q47" s="79">
        <v>185</v>
      </c>
      <c r="R47" s="79">
        <v>103</v>
      </c>
      <c r="S47" s="79">
        <v>82</v>
      </c>
      <c r="T47" s="80">
        <v>65</v>
      </c>
      <c r="U47" s="81"/>
      <c r="V47" s="82"/>
      <c r="W47" s="82"/>
      <c r="X47" s="82"/>
      <c r="Y47" s="83"/>
    </row>
    <row r="48" spans="10:25" ht="18.75" customHeight="1">
      <c r="J48" s="85"/>
      <c r="L48" s="86"/>
      <c r="M48" s="86"/>
      <c r="N48" s="86"/>
      <c r="O48" s="86"/>
      <c r="P48" s="103"/>
      <c r="U48" s="119" t="s">
        <v>399</v>
      </c>
      <c r="V48" s="119"/>
      <c r="W48" s="119"/>
      <c r="X48" s="119"/>
      <c r="Y48" s="119"/>
    </row>
    <row r="49" spans="21:25" ht="18.75" customHeight="1">
      <c r="U49" s="123" t="s">
        <v>401</v>
      </c>
      <c r="V49" s="123"/>
      <c r="W49" s="123"/>
      <c r="X49" s="123"/>
      <c r="Y49" s="123"/>
    </row>
  </sheetData>
  <sheetProtection/>
  <mergeCells count="3">
    <mergeCell ref="U48:Y48"/>
    <mergeCell ref="U46:Y46"/>
    <mergeCell ref="U49:Y49"/>
  </mergeCells>
  <printOptions/>
  <pageMargins left="0.1968503937007874" right="0.1968503937007874" top="0.5958333333333333" bottom="0.11811023622047245" header="0.31496062992125984" footer="0.31496062992125984"/>
  <pageSetup horizontalDpi="600" verticalDpi="600" orientation="landscape" paperSize="9" scale="60" r:id="rId1"/>
  <headerFooter alignWithMargins="0">
    <oddHeader>&amp;C&amp;14唐津市町別人口・世帯数一覧表（No.2）&amp;R	(令和元年7月1日現在)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</dc:creator>
  <cp:keywords/>
  <dc:description/>
  <cp:lastModifiedBy>保守ユーザー</cp:lastModifiedBy>
  <cp:lastPrinted>2019-07-02T02:21:06Z</cp:lastPrinted>
  <dcterms:created xsi:type="dcterms:W3CDTF">2014-02-03T06:14:25Z</dcterms:created>
  <dcterms:modified xsi:type="dcterms:W3CDTF">2019-07-05T00:42:27Z</dcterms:modified>
  <cp:category/>
  <cp:version/>
  <cp:contentType/>
  <cp:contentStatus/>
</cp:coreProperties>
</file>