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50" firstSheet="2" activeTab="5"/>
  </bookViews>
  <sheets>
    <sheet name="(1)唐津駅周辺エリア" sheetId="11" r:id="rId1"/>
    <sheet name="(2)中央商店街エリア" sheetId="12" r:id="rId2"/>
    <sheet name="(3)中心市街地北側エリア" sheetId="13" r:id="rId3"/>
    <sheet name="(4)浜崎駅周辺エリア" sheetId="14" r:id="rId4"/>
    <sheet name="(5)呼子朝市エリア" sheetId="15" r:id="rId5"/>
    <sheet name="(6)鎮西町名護屋・波戸エリア" sheetId="1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4" l="1"/>
  <c r="K4" i="14"/>
  <c r="L4" i="14"/>
  <c r="M4" i="14"/>
  <c r="N4" i="14"/>
  <c r="J5" i="14"/>
  <c r="K5" i="14"/>
  <c r="L5" i="14"/>
  <c r="M5" i="14"/>
  <c r="N5" i="14"/>
  <c r="J6" i="14"/>
  <c r="K6" i="14"/>
  <c r="L6" i="14"/>
  <c r="M6" i="14"/>
  <c r="N6" i="14"/>
  <c r="J7" i="14"/>
  <c r="K7" i="14"/>
  <c r="L7" i="14"/>
  <c r="M7" i="14"/>
  <c r="N7" i="14"/>
  <c r="J8" i="14"/>
  <c r="K8" i="14"/>
  <c r="L8" i="14"/>
  <c r="M8" i="14"/>
  <c r="N8" i="14"/>
  <c r="J9" i="14"/>
  <c r="K9" i="14"/>
  <c r="L9" i="14"/>
  <c r="M9" i="14"/>
  <c r="N9" i="14"/>
  <c r="J10" i="14"/>
  <c r="K10" i="14"/>
  <c r="L10" i="14"/>
  <c r="M10" i="14"/>
  <c r="N10" i="14"/>
  <c r="J11" i="14"/>
  <c r="K11" i="14"/>
  <c r="L11" i="14"/>
  <c r="M11" i="14"/>
  <c r="N11" i="14"/>
  <c r="J12" i="14"/>
  <c r="K12" i="14"/>
  <c r="L12" i="14"/>
  <c r="M12" i="14"/>
  <c r="N12" i="14"/>
  <c r="J13" i="14"/>
  <c r="K13" i="14"/>
  <c r="L13" i="14"/>
  <c r="M13" i="14"/>
  <c r="N13" i="14"/>
  <c r="J14" i="14"/>
  <c r="K14" i="14"/>
  <c r="L14" i="14"/>
  <c r="M14" i="14"/>
  <c r="N14" i="14"/>
  <c r="J15" i="14"/>
  <c r="K15" i="14"/>
  <c r="L15" i="14"/>
  <c r="M15" i="14"/>
  <c r="N15" i="14"/>
  <c r="J16" i="14"/>
  <c r="K16" i="14"/>
  <c r="L16" i="14"/>
  <c r="M16" i="14"/>
  <c r="N16" i="14"/>
  <c r="J17" i="14"/>
  <c r="K17" i="14"/>
  <c r="L17" i="14"/>
  <c r="M17" i="14"/>
  <c r="N17" i="14"/>
  <c r="J18" i="14"/>
  <c r="K18" i="14"/>
  <c r="L18" i="14"/>
  <c r="M18" i="14"/>
  <c r="N18" i="14"/>
  <c r="J19" i="14"/>
  <c r="K19" i="14"/>
  <c r="L19" i="14"/>
  <c r="M19" i="14"/>
  <c r="N19" i="14"/>
  <c r="J20" i="14"/>
  <c r="K20" i="14"/>
  <c r="L20" i="14"/>
  <c r="M20" i="14"/>
  <c r="N20" i="14"/>
  <c r="J21" i="14"/>
  <c r="K21" i="14"/>
  <c r="L21" i="14"/>
  <c r="M21" i="14"/>
  <c r="N21" i="14"/>
  <c r="J22" i="14"/>
  <c r="K22" i="14"/>
  <c r="L22" i="14"/>
  <c r="M22" i="14"/>
  <c r="N22" i="14"/>
  <c r="J23" i="14"/>
  <c r="K23" i="14"/>
  <c r="L23" i="14"/>
  <c r="M23" i="14"/>
  <c r="N23" i="14"/>
  <c r="J24" i="14"/>
  <c r="K24" i="14"/>
  <c r="L24" i="14"/>
  <c r="M24" i="14"/>
  <c r="N24" i="14"/>
  <c r="J25" i="14"/>
  <c r="K25" i="14"/>
  <c r="L25" i="14"/>
  <c r="M25" i="14"/>
  <c r="N25" i="14"/>
  <c r="J26" i="14"/>
  <c r="K26" i="14"/>
  <c r="L26" i="14"/>
  <c r="M26" i="14"/>
  <c r="N26" i="14"/>
  <c r="J27" i="14"/>
  <c r="K27" i="14"/>
  <c r="L27" i="14"/>
  <c r="M27" i="14"/>
  <c r="N27" i="14"/>
  <c r="J28" i="14"/>
  <c r="K28" i="14"/>
  <c r="L28" i="14"/>
  <c r="M28" i="14"/>
  <c r="N28" i="14"/>
  <c r="J29" i="14"/>
  <c r="K29" i="14"/>
  <c r="L29" i="14"/>
  <c r="M29" i="14"/>
  <c r="N29" i="14"/>
  <c r="J30" i="14"/>
  <c r="K30" i="14"/>
  <c r="L30" i="14"/>
  <c r="M30" i="14"/>
  <c r="N30" i="14"/>
  <c r="J31" i="14"/>
  <c r="K31" i="14"/>
  <c r="L31" i="14"/>
  <c r="M31" i="14"/>
  <c r="N31" i="14"/>
  <c r="J32" i="14"/>
  <c r="K32" i="14"/>
  <c r="L32" i="14"/>
  <c r="M32" i="14"/>
  <c r="N32" i="14"/>
  <c r="J33" i="14"/>
  <c r="K33" i="14"/>
  <c r="L33" i="14"/>
  <c r="M33" i="14"/>
  <c r="N33" i="14"/>
  <c r="J34" i="14"/>
  <c r="K34" i="14"/>
  <c r="L34" i="14"/>
  <c r="M34" i="14"/>
  <c r="N34" i="14"/>
  <c r="J35" i="14"/>
  <c r="K35" i="14"/>
  <c r="L35" i="14"/>
  <c r="M35" i="14"/>
  <c r="N35" i="14"/>
  <c r="J36" i="14"/>
  <c r="K36" i="14"/>
  <c r="L36" i="14"/>
  <c r="M36" i="14"/>
  <c r="N36" i="14"/>
  <c r="J37" i="14"/>
  <c r="K37" i="14"/>
  <c r="L37" i="14"/>
  <c r="M37" i="14"/>
  <c r="N37" i="14"/>
  <c r="J38" i="14"/>
  <c r="K38" i="14"/>
  <c r="L38" i="14"/>
  <c r="M38" i="14"/>
  <c r="N38" i="14"/>
  <c r="J39" i="14"/>
  <c r="K39" i="14"/>
  <c r="L39" i="14"/>
  <c r="M39" i="14"/>
  <c r="N39" i="14"/>
  <c r="J40" i="14"/>
  <c r="K40" i="14"/>
  <c r="L40" i="14"/>
  <c r="M40" i="14"/>
  <c r="N40" i="14"/>
  <c r="J41" i="14"/>
  <c r="K41" i="14"/>
  <c r="L41" i="14"/>
  <c r="M41" i="14"/>
  <c r="N41" i="14"/>
  <c r="J42" i="14"/>
  <c r="K42" i="14"/>
  <c r="L42" i="14"/>
  <c r="M42" i="14"/>
  <c r="N42" i="14"/>
  <c r="J43" i="14"/>
  <c r="K43" i="14"/>
  <c r="L43" i="14"/>
  <c r="M43" i="14"/>
  <c r="N43" i="14"/>
  <c r="J44" i="14"/>
  <c r="K44" i="14"/>
  <c r="L44" i="14"/>
  <c r="M44" i="14"/>
  <c r="N44" i="14"/>
  <c r="J45" i="14"/>
  <c r="K45" i="14"/>
  <c r="L45" i="14"/>
  <c r="M45" i="14"/>
  <c r="N45" i="14"/>
  <c r="J46" i="14"/>
  <c r="K46" i="14"/>
  <c r="L46" i="14"/>
  <c r="M46" i="14"/>
  <c r="N46" i="14"/>
  <c r="J47" i="14"/>
  <c r="K47" i="14"/>
  <c r="L47" i="14"/>
  <c r="M47" i="14"/>
  <c r="N47" i="14"/>
  <c r="J48" i="14"/>
  <c r="K48" i="14"/>
  <c r="L48" i="14"/>
  <c r="M48" i="14"/>
  <c r="N48" i="14"/>
  <c r="J49" i="14"/>
  <c r="K49" i="14"/>
  <c r="L49" i="14"/>
  <c r="M49" i="14"/>
  <c r="N49" i="14"/>
  <c r="J50" i="14"/>
  <c r="K50" i="14"/>
  <c r="L50" i="14"/>
  <c r="M50" i="14"/>
  <c r="N50" i="14"/>
  <c r="J51" i="14"/>
  <c r="K51" i="14"/>
  <c r="L51" i="14"/>
  <c r="M51" i="14"/>
  <c r="N51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4" i="14"/>
  <c r="AQ41" i="16"/>
  <c r="M40" i="11"/>
  <c r="AE33" i="15"/>
  <c r="U39" i="16"/>
  <c r="AL7" i="12"/>
  <c r="T11" i="13"/>
  <c r="AK4" i="14"/>
  <c r="M21" i="16"/>
  <c r="AL8" i="16"/>
  <c r="V26" i="13"/>
  <c r="AO39" i="16"/>
  <c r="L21" i="16"/>
  <c r="AO21" i="16"/>
  <c r="K16" i="12"/>
  <c r="W17" i="16"/>
  <c r="AO30" i="13"/>
  <c r="AL12" i="16"/>
  <c r="U33" i="16"/>
  <c r="AL30" i="12"/>
  <c r="L46" i="12"/>
  <c r="F27" i="16"/>
  <c r="P26" i="13"/>
  <c r="N27" i="16"/>
  <c r="T5" i="16"/>
  <c r="C38" i="16"/>
  <c r="AC13" i="15"/>
  <c r="Y20" i="16"/>
  <c r="AP51" i="16"/>
  <c r="AT40" i="14"/>
  <c r="AM11" i="13"/>
  <c r="U12" i="14"/>
  <c r="T44" i="15"/>
  <c r="U42" i="16"/>
  <c r="K25" i="15"/>
  <c r="AO45" i="16"/>
  <c r="P25" i="16"/>
  <c r="M14" i="16"/>
  <c r="AE39" i="16"/>
  <c r="AP48" i="15"/>
  <c r="M18" i="12"/>
  <c r="AN6" i="16"/>
  <c r="AL48" i="16"/>
  <c r="AM33" i="16"/>
  <c r="V31" i="14"/>
  <c r="AC32" i="14"/>
  <c r="AO45" i="13"/>
  <c r="AF14" i="15"/>
  <c r="AN49" i="16"/>
  <c r="AQ32" i="15"/>
  <c r="K45" i="12"/>
  <c r="E20" i="16"/>
  <c r="AQ9" i="12"/>
  <c r="AP49" i="16"/>
  <c r="AL14" i="14"/>
  <c r="AF41" i="11"/>
  <c r="AL26" i="16"/>
  <c r="W13" i="14"/>
  <c r="AN40" i="16"/>
  <c r="D6" i="12"/>
  <c r="W46" i="16"/>
  <c r="AE23" i="16"/>
  <c r="K31" i="12"/>
  <c r="M11" i="15"/>
  <c r="AF45" i="16"/>
  <c r="G43" i="16"/>
  <c r="U43" i="11"/>
  <c r="C7" i="16"/>
  <c r="AL42" i="16"/>
  <c r="AL23" i="16"/>
  <c r="AN26" i="16"/>
  <c r="AL38" i="14"/>
  <c r="AP35" i="16"/>
  <c r="AE28" i="16"/>
  <c r="Y46" i="16"/>
  <c r="AC10" i="12"/>
  <c r="AE9" i="16"/>
  <c r="AD49" i="12"/>
  <c r="AG34" i="12"/>
  <c r="AK27" i="14"/>
  <c r="D37" i="15"/>
  <c r="AQ6" i="16"/>
  <c r="O44" i="15"/>
  <c r="P28" i="16"/>
  <c r="AQ27" i="16"/>
  <c r="AM18" i="16"/>
  <c r="AE9" i="15"/>
  <c r="B42" i="12"/>
  <c r="AC10" i="16"/>
  <c r="C6" i="11"/>
  <c r="Y31" i="15"/>
  <c r="AE4" i="12"/>
  <c r="C47" i="16"/>
  <c r="L30" i="16"/>
  <c r="U51" i="15"/>
  <c r="AX41" i="14"/>
  <c r="Y16" i="12"/>
  <c r="AN30" i="15"/>
  <c r="AG24" i="11"/>
  <c r="N18" i="13"/>
  <c r="AP8" i="16"/>
  <c r="W23" i="16"/>
  <c r="AN20" i="14"/>
  <c r="AM44" i="16"/>
  <c r="V29" i="12"/>
  <c r="AQ4" i="16"/>
  <c r="M15" i="16"/>
  <c r="AQ22" i="13"/>
  <c r="AN50" i="16"/>
  <c r="AO14" i="11"/>
  <c r="AM25" i="16"/>
  <c r="C35" i="11"/>
  <c r="AE44" i="16"/>
  <c r="E46" i="15"/>
  <c r="AP47" i="16"/>
  <c r="AP47" i="13"/>
  <c r="AL13" i="15"/>
  <c r="AQ49" i="16"/>
  <c r="AO13" i="11"/>
  <c r="AH24" i="16"/>
  <c r="AF29" i="15"/>
  <c r="K17" i="15"/>
  <c r="AO7" i="16"/>
  <c r="P50" i="16"/>
  <c r="P39" i="16"/>
  <c r="G36" i="15"/>
  <c r="AB21" i="14"/>
  <c r="AN20" i="16"/>
  <c r="F14" i="12"/>
  <c r="L13" i="15"/>
  <c r="P8" i="16"/>
  <c r="G29" i="16"/>
  <c r="W42" i="13"/>
  <c r="M51" i="16"/>
  <c r="AC29" i="16"/>
  <c r="AD37" i="16"/>
  <c r="AO39" i="13"/>
  <c r="AE17" i="15"/>
  <c r="AO41" i="16"/>
  <c r="AN15" i="11"/>
  <c r="AB32" i="14"/>
  <c r="D23" i="15"/>
  <c r="AK6" i="14"/>
  <c r="U7" i="16"/>
  <c r="AF43" i="13"/>
  <c r="L31" i="12"/>
  <c r="M17" i="16"/>
  <c r="AP31" i="16"/>
  <c r="AP27" i="13"/>
  <c r="K37" i="15"/>
  <c r="AQ13" i="15"/>
  <c r="AE21" i="16"/>
  <c r="K7" i="12"/>
  <c r="AL13" i="16"/>
  <c r="U19" i="14"/>
  <c r="G18" i="12"/>
  <c r="AH48" i="13"/>
  <c r="T41" i="16"/>
  <c r="AO43" i="16"/>
  <c r="AO21" i="15"/>
  <c r="AN15" i="15"/>
  <c r="AE45" i="15"/>
  <c r="K45" i="15"/>
  <c r="L25" i="15"/>
  <c r="P5" i="11"/>
  <c r="AN16" i="16"/>
  <c r="AD11" i="14"/>
  <c r="AG8" i="16"/>
  <c r="AL24" i="11"/>
  <c r="AT35" i="14"/>
  <c r="AQ23" i="16"/>
  <c r="AE40" i="16"/>
  <c r="AO10" i="16"/>
  <c r="W24" i="12"/>
  <c r="AL6" i="16"/>
  <c r="AD8" i="16"/>
  <c r="AG15" i="16"/>
  <c r="AP47" i="11"/>
  <c r="L14" i="13"/>
  <c r="AH28" i="12"/>
  <c r="M9" i="15"/>
  <c r="B48" i="16"/>
  <c r="D6" i="16"/>
  <c r="AO50" i="15"/>
  <c r="AE37" i="16"/>
  <c r="W10" i="13"/>
  <c r="AD18" i="15"/>
  <c r="AO46" i="12"/>
  <c r="L8" i="12"/>
  <c r="AH49" i="12"/>
  <c r="AP25" i="16"/>
  <c r="AG40" i="16"/>
  <c r="AO51" i="16"/>
  <c r="AQ9" i="16"/>
  <c r="AH49" i="15"/>
  <c r="D36" i="16"/>
  <c r="AM8" i="15"/>
  <c r="AO9" i="16"/>
  <c r="AM51" i="16"/>
  <c r="C16" i="16"/>
  <c r="E8" i="13"/>
  <c r="AQ26" i="16"/>
  <c r="AA22" i="14"/>
  <c r="AC13" i="11"/>
  <c r="AS36" i="14"/>
  <c r="U44" i="16"/>
  <c r="AC5" i="16"/>
  <c r="R31" i="14"/>
  <c r="E22" i="16"/>
  <c r="AH24" i="13"/>
  <c r="W17" i="12"/>
  <c r="L10" i="16"/>
  <c r="AN45" i="16"/>
  <c r="N24" i="16"/>
  <c r="M46" i="16"/>
  <c r="T35" i="16"/>
  <c r="AD13" i="16"/>
  <c r="AF36" i="15"/>
  <c r="C38" i="15"/>
  <c r="T28" i="14"/>
  <c r="AL27" i="14"/>
  <c r="AQ40" i="15"/>
  <c r="AO13" i="16"/>
  <c r="K50" i="16"/>
  <c r="AP14" i="15"/>
  <c r="Y13" i="16"/>
  <c r="AN41" i="14"/>
  <c r="AC21" i="15"/>
  <c r="AG43" i="13"/>
  <c r="AM49" i="15"/>
  <c r="AU29" i="14"/>
  <c r="U41" i="14"/>
  <c r="AL49" i="16"/>
  <c r="G9" i="15"/>
  <c r="M22" i="11"/>
  <c r="AG49" i="16"/>
  <c r="AL40" i="16"/>
  <c r="AM8" i="16"/>
  <c r="AB23" i="14"/>
  <c r="F7" i="13"/>
  <c r="AQ33" i="16"/>
  <c r="V42" i="16"/>
  <c r="AL38" i="16"/>
  <c r="C43" i="16"/>
  <c r="AG29" i="16"/>
  <c r="N46" i="16"/>
  <c r="AN30" i="16"/>
  <c r="AC14" i="14"/>
  <c r="AG16" i="13"/>
  <c r="B29" i="16"/>
  <c r="AH50" i="13"/>
  <c r="G39" i="15"/>
  <c r="AG45" i="16"/>
  <c r="N10" i="11"/>
  <c r="AQ29" i="13"/>
  <c r="AM34" i="16"/>
  <c r="AQ39" i="16"/>
  <c r="AE19" i="16"/>
  <c r="AO50" i="14"/>
  <c r="T32" i="12"/>
  <c r="O5" i="16"/>
  <c r="F37" i="16"/>
  <c r="AO32" i="16"/>
  <c r="AD4" i="12"/>
  <c r="AN26" i="15"/>
  <c r="AN15" i="16"/>
  <c r="AP7" i="16"/>
  <c r="B23" i="11"/>
  <c r="D39" i="15"/>
  <c r="F42" i="12"/>
  <c r="AL12" i="14"/>
  <c r="AO24" i="11"/>
  <c r="AN23" i="16"/>
  <c r="AN42" i="15"/>
  <c r="L38" i="15"/>
  <c r="E48" i="13"/>
  <c r="V30" i="14"/>
  <c r="E19" i="15"/>
  <c r="AP15" i="16"/>
  <c r="N9" i="16"/>
  <c r="AQ37" i="16"/>
  <c r="AP32" i="16"/>
  <c r="AP36" i="16"/>
  <c r="T49" i="16"/>
  <c r="V41" i="15"/>
  <c r="AH19" i="15"/>
  <c r="AN48" i="16"/>
  <c r="AP34" i="16"/>
  <c r="AN47" i="14"/>
  <c r="E27" i="13"/>
  <c r="AG23" i="15"/>
  <c r="K12" i="11"/>
  <c r="W28" i="16"/>
  <c r="AO34" i="15"/>
  <c r="AQ31" i="16"/>
  <c r="AQ27" i="13"/>
  <c r="L35" i="16"/>
  <c r="B5" i="16"/>
  <c r="AA21" i="14"/>
  <c r="T46" i="13"/>
  <c r="W22" i="16"/>
  <c r="G33" i="15"/>
  <c r="AO37" i="16"/>
  <c r="U32" i="11"/>
  <c r="O51" i="11"/>
  <c r="X30" i="16"/>
  <c r="AF8" i="11"/>
  <c r="AN11" i="16"/>
  <c r="K46" i="16"/>
  <c r="AP46" i="15"/>
  <c r="AL22" i="16"/>
  <c r="P44" i="15"/>
  <c r="X50" i="16"/>
  <c r="AP31" i="15"/>
  <c r="AE18" i="15"/>
  <c r="AL16" i="16"/>
  <c r="AC39" i="16"/>
  <c r="AM19" i="16"/>
  <c r="AP16" i="16"/>
  <c r="AH5" i="16"/>
  <c r="F40" i="11"/>
  <c r="M18" i="11"/>
  <c r="AC17" i="16"/>
  <c r="AM17" i="16"/>
  <c r="O33" i="11"/>
  <c r="AG37" i="12"/>
  <c r="AD9" i="16"/>
  <c r="AN47" i="16"/>
  <c r="M29" i="15"/>
  <c r="AP22" i="16"/>
  <c r="AE37" i="14"/>
  <c r="AO49" i="16"/>
  <c r="K51" i="16"/>
  <c r="AL39" i="14"/>
  <c r="AO25" i="16"/>
  <c r="P29" i="16"/>
  <c r="AC24" i="15"/>
  <c r="AM51" i="12"/>
  <c r="AP23" i="16"/>
  <c r="AO16" i="16"/>
  <c r="AP11" i="16"/>
  <c r="AC41" i="13"/>
  <c r="AP27" i="15"/>
  <c r="AF23" i="16"/>
  <c r="F41" i="12"/>
  <c r="AF27" i="14"/>
  <c r="AF37" i="15"/>
  <c r="U35" i="15"/>
  <c r="AM24" i="16"/>
  <c r="AN44" i="15"/>
  <c r="C7" i="15"/>
  <c r="AF46" i="16"/>
  <c r="AP12" i="16"/>
  <c r="AO5" i="16"/>
  <c r="AO22" i="13"/>
  <c r="AF41" i="16"/>
  <c r="B45" i="13"/>
  <c r="AJ51" i="14"/>
  <c r="K26" i="15"/>
  <c r="AP17" i="16"/>
  <c r="AQ6" i="15"/>
  <c r="E41" i="16"/>
  <c r="AO17" i="16"/>
  <c r="E45" i="16"/>
  <c r="M29" i="16"/>
  <c r="AO35" i="16"/>
  <c r="AN42" i="16"/>
  <c r="W50" i="14"/>
  <c r="AL33" i="16"/>
  <c r="AJ38" i="14"/>
  <c r="W46" i="12"/>
  <c r="AH18" i="16"/>
  <c r="D37" i="12"/>
  <c r="AM23" i="16"/>
  <c r="AL49" i="14"/>
  <c r="W40" i="15"/>
  <c r="U20" i="12"/>
  <c r="AE44" i="14"/>
  <c r="AO6" i="13"/>
  <c r="N35" i="15"/>
  <c r="AH20" i="16"/>
  <c r="F4" i="16"/>
  <c r="AL9" i="16"/>
  <c r="AO44" i="16"/>
  <c r="Y43" i="16"/>
  <c r="K21" i="16"/>
  <c r="D33" i="16"/>
  <c r="D21" i="15"/>
  <c r="P34" i="12"/>
  <c r="M28" i="16"/>
  <c r="Y33" i="11"/>
  <c r="N49" i="16"/>
  <c r="AP50" i="11"/>
  <c r="T27" i="14"/>
  <c r="AO34" i="16"/>
  <c r="M21" i="12"/>
  <c r="AN44" i="16"/>
  <c r="AE8" i="16"/>
  <c r="E43" i="15"/>
  <c r="D40" i="16"/>
  <c r="Y23" i="16"/>
  <c r="K13" i="15"/>
  <c r="N42" i="15"/>
  <c r="V6" i="13"/>
  <c r="T44" i="11"/>
  <c r="V19" i="12"/>
  <c r="P46" i="16"/>
  <c r="C23" i="16"/>
  <c r="W30" i="11"/>
  <c r="AP21" i="16"/>
  <c r="AL50" i="16"/>
  <c r="AQ16" i="16"/>
  <c r="Y17" i="16"/>
  <c r="AL37" i="16"/>
  <c r="AM9" i="11"/>
  <c r="Y45" i="12"/>
  <c r="AD38" i="16"/>
  <c r="G32" i="15"/>
  <c r="U34" i="16"/>
  <c r="AM31" i="16"/>
  <c r="AF24" i="13"/>
  <c r="AQ48" i="16"/>
  <c r="AQ34" i="16"/>
  <c r="L24" i="13"/>
  <c r="AO23" i="16"/>
  <c r="AQ30" i="16"/>
  <c r="AQ5" i="16"/>
  <c r="AC35" i="16"/>
  <c r="U11" i="15"/>
  <c r="AC26" i="16"/>
  <c r="L26" i="13"/>
  <c r="AC8" i="16"/>
  <c r="AN32" i="15"/>
  <c r="F41" i="11"/>
  <c r="AE43" i="16"/>
  <c r="AQ45" i="15"/>
  <c r="L6" i="13"/>
  <c r="U12" i="16"/>
  <c r="AH26" i="13"/>
  <c r="O19" i="15"/>
  <c r="M38" i="13"/>
  <c r="B15" i="16"/>
  <c r="AN10" i="16"/>
  <c r="U22" i="16"/>
  <c r="AA30" i="14"/>
  <c r="AG49" i="15"/>
  <c r="Y33" i="15"/>
  <c r="AO51" i="15"/>
  <c r="AD44" i="11"/>
  <c r="G5" i="15"/>
  <c r="AG31" i="13"/>
  <c r="AT30" i="14"/>
  <c r="V39" i="13"/>
  <c r="O34" i="12"/>
  <c r="X12" i="16"/>
  <c r="AH50" i="15"/>
  <c r="U29" i="15"/>
  <c r="P14" i="16"/>
  <c r="V24" i="16"/>
  <c r="AF17" i="13"/>
  <c r="AF47" i="12"/>
  <c r="F35" i="16"/>
  <c r="AO40" i="15"/>
  <c r="O44" i="16"/>
  <c r="AD24" i="16"/>
  <c r="D28" i="16"/>
  <c r="AC11" i="16"/>
  <c r="E17" i="15"/>
  <c r="AD44" i="15"/>
  <c r="C36" i="15"/>
  <c r="R18" i="14"/>
  <c r="K14" i="15"/>
  <c r="AO41" i="15"/>
  <c r="T36" i="14"/>
  <c r="AX6" i="14"/>
  <c r="Y33" i="12"/>
  <c r="AG21" i="13"/>
  <c r="AL45" i="16"/>
  <c r="F10" i="16"/>
  <c r="T4" i="15"/>
  <c r="T38" i="15"/>
  <c r="M27" i="11"/>
  <c r="AC30" i="12"/>
  <c r="P31" i="15"/>
  <c r="AM50" i="16"/>
  <c r="AQ34" i="15"/>
  <c r="U49" i="15"/>
  <c r="K23" i="12"/>
  <c r="E48" i="16"/>
  <c r="O6" i="16"/>
  <c r="Y48" i="16"/>
  <c r="AL32" i="16"/>
  <c r="AN5" i="16"/>
  <c r="G36" i="16"/>
  <c r="AN8" i="16"/>
  <c r="W51" i="13"/>
  <c r="K28" i="12"/>
  <c r="AQ40" i="16"/>
  <c r="AQ46" i="16"/>
  <c r="V23" i="16"/>
  <c r="W42" i="16"/>
  <c r="AD26" i="16"/>
  <c r="Y46" i="13"/>
  <c r="P29" i="13"/>
  <c r="AM12" i="14"/>
  <c r="S8" i="14"/>
  <c r="AF39" i="12"/>
  <c r="AN32" i="16"/>
  <c r="T37" i="11"/>
  <c r="AE22" i="16"/>
  <c r="AM7" i="16"/>
  <c r="E49" i="16"/>
  <c r="P11" i="16"/>
  <c r="AC33" i="15"/>
  <c r="AW22" i="14"/>
  <c r="AQ31" i="15"/>
  <c r="AP37" i="16"/>
  <c r="E13" i="11"/>
  <c r="AC44" i="11"/>
  <c r="AM21" i="16"/>
  <c r="AG6" i="16"/>
  <c r="AC12" i="15"/>
  <c r="AH45" i="12"/>
  <c r="U19" i="13"/>
  <c r="F23" i="11"/>
  <c r="Y30" i="15"/>
  <c r="V26" i="14"/>
  <c r="AD41" i="16"/>
  <c r="R4" i="14"/>
  <c r="P41" i="16"/>
  <c r="D10" i="16"/>
  <c r="K13" i="12"/>
  <c r="AF33" i="13"/>
  <c r="AB9" i="14"/>
  <c r="V15" i="14"/>
  <c r="P35" i="16"/>
  <c r="X15" i="15"/>
  <c r="T12" i="16"/>
  <c r="AM16" i="16"/>
  <c r="L41" i="16"/>
  <c r="C4" i="11"/>
  <c r="T43" i="16"/>
  <c r="AH11" i="12"/>
  <c r="AN41" i="16"/>
  <c r="M8" i="11"/>
  <c r="AT31" i="14"/>
  <c r="AN20" i="13"/>
  <c r="AE5" i="16"/>
  <c r="G13" i="11"/>
  <c r="AL50" i="13"/>
  <c r="AD27" i="11"/>
  <c r="O45" i="16"/>
  <c r="AL41" i="16"/>
  <c r="AL25" i="16"/>
  <c r="W32" i="16"/>
  <c r="AP24" i="15"/>
  <c r="AO14" i="16"/>
  <c r="O12" i="16"/>
  <c r="AH22" i="16"/>
  <c r="AQ13" i="16"/>
  <c r="N30" i="12"/>
  <c r="D41" i="11"/>
  <c r="AO14" i="15"/>
  <c r="T43" i="13"/>
  <c r="AG30" i="16"/>
  <c r="X34" i="15"/>
  <c r="AP48" i="11"/>
  <c r="AO40" i="16"/>
  <c r="AO36" i="16"/>
  <c r="AM26" i="13"/>
  <c r="C45" i="11"/>
  <c r="AE15" i="16"/>
  <c r="O26" i="16"/>
  <c r="T22" i="16"/>
  <c r="F29" i="16"/>
  <c r="W14" i="12"/>
  <c r="AQ46" i="13"/>
  <c r="V14" i="16"/>
  <c r="C4" i="16"/>
  <c r="AG19" i="16"/>
  <c r="AD49" i="14"/>
  <c r="AO46" i="13"/>
  <c r="K47" i="16"/>
  <c r="AQ25" i="16"/>
  <c r="N20" i="16"/>
  <c r="AC33" i="11"/>
  <c r="N28" i="16"/>
  <c r="AQ21" i="15"/>
  <c r="T6" i="14"/>
  <c r="K46" i="11"/>
  <c r="L16" i="13"/>
  <c r="K31" i="16"/>
  <c r="X34" i="12"/>
  <c r="C14" i="16"/>
  <c r="X22" i="11"/>
  <c r="AM17" i="15"/>
  <c r="E20" i="13"/>
  <c r="W12" i="16"/>
  <c r="O51" i="16"/>
  <c r="AK31" i="14"/>
  <c r="AC25" i="13"/>
  <c r="X37" i="15"/>
  <c r="AO30" i="16"/>
  <c r="W36" i="16"/>
  <c r="U30" i="16"/>
  <c r="AN51" i="16"/>
  <c r="D41" i="16"/>
  <c r="T11" i="11"/>
  <c r="U19" i="15"/>
  <c r="L28" i="16"/>
  <c r="Y24" i="16"/>
  <c r="AM30" i="12"/>
  <c r="AD48" i="16"/>
  <c r="AL9" i="15"/>
  <c r="AE27" i="16"/>
  <c r="X13" i="13"/>
  <c r="N38" i="16"/>
  <c r="K37" i="16"/>
  <c r="G13" i="16"/>
  <c r="AQ15" i="15"/>
  <c r="AQ43" i="16"/>
  <c r="K7" i="13"/>
  <c r="AD7" i="16"/>
  <c r="G10" i="11"/>
  <c r="T46" i="15"/>
  <c r="O27" i="11"/>
  <c r="E44" i="11"/>
  <c r="AC16" i="16"/>
  <c r="AC19" i="16"/>
  <c r="AQ47" i="16"/>
  <c r="AC43" i="15"/>
  <c r="K43" i="16"/>
  <c r="D5" i="13"/>
  <c r="AQ35" i="16"/>
  <c r="AD16" i="11"/>
  <c r="M8" i="12"/>
  <c r="N42" i="11"/>
  <c r="K38" i="12"/>
  <c r="AQ42" i="13"/>
  <c r="AO26" i="16"/>
  <c r="E40" i="16"/>
  <c r="AE50" i="15"/>
  <c r="L45" i="15"/>
  <c r="U13" i="15"/>
  <c r="W9" i="15"/>
  <c r="X12" i="13"/>
  <c r="AN23" i="13"/>
  <c r="AO49" i="15"/>
  <c r="T27" i="16"/>
  <c r="AN46" i="16"/>
  <c r="M35" i="11"/>
  <c r="AD7" i="12"/>
  <c r="X50" i="15"/>
  <c r="AO22" i="16"/>
  <c r="AF32" i="15"/>
  <c r="AN40" i="13"/>
  <c r="S18" i="14"/>
  <c r="E5" i="11"/>
  <c r="T12" i="13"/>
  <c r="W51" i="14"/>
  <c r="E39" i="12"/>
  <c r="Y44" i="16"/>
  <c r="L32" i="13"/>
  <c r="W43" i="14"/>
  <c r="C45" i="15"/>
  <c r="Y25" i="13"/>
  <c r="AG5" i="11"/>
  <c r="P23" i="12"/>
  <c r="AP9" i="15"/>
  <c r="AP33" i="16"/>
  <c r="V45" i="15"/>
  <c r="AP44" i="16"/>
  <c r="O11" i="15"/>
  <c r="AL4" i="16"/>
  <c r="V36" i="12"/>
  <c r="AE33" i="16"/>
  <c r="AH50" i="16"/>
  <c r="AO36" i="15"/>
  <c r="AN38" i="16"/>
  <c r="AO13" i="13"/>
  <c r="AN45" i="12"/>
  <c r="AG31" i="16"/>
  <c r="AO44" i="15"/>
  <c r="U41" i="16"/>
  <c r="AL7" i="16"/>
  <c r="C25" i="16"/>
  <c r="AN7" i="14"/>
  <c r="G8" i="11"/>
  <c r="AP4" i="16"/>
  <c r="AW28" i="14"/>
  <c r="AE17" i="16"/>
  <c r="AL31" i="12"/>
  <c r="C37" i="15"/>
  <c r="X44" i="11"/>
  <c r="W28" i="11"/>
  <c r="AG4" i="16"/>
  <c r="F31" i="16"/>
  <c r="AM40" i="12"/>
  <c r="N49" i="12"/>
  <c r="AE34" i="11"/>
  <c r="AG26" i="16"/>
  <c r="M38" i="16"/>
  <c r="AH38" i="16"/>
  <c r="D26" i="16"/>
  <c r="AD32" i="16"/>
  <c r="AC29" i="13"/>
  <c r="E38" i="11"/>
  <c r="AC9" i="16"/>
  <c r="AQ36" i="16"/>
  <c r="G21" i="16"/>
  <c r="AD12" i="16"/>
  <c r="AO19" i="16"/>
  <c r="L12" i="13"/>
  <c r="E19" i="16"/>
  <c r="AQ38" i="15"/>
  <c r="AO35" i="15"/>
  <c r="M4" i="16"/>
  <c r="AE49" i="11"/>
  <c r="AE37" i="15"/>
  <c r="AP41" i="13"/>
  <c r="AN36" i="16"/>
  <c r="O10" i="15"/>
  <c r="AQ44" i="15"/>
  <c r="AE18" i="16"/>
  <c r="AQ10" i="13"/>
  <c r="AF22" i="15"/>
  <c r="N27" i="15"/>
  <c r="AC27" i="16"/>
  <c r="C5" i="13"/>
  <c r="AE21" i="12"/>
  <c r="X42" i="16"/>
  <c r="N26" i="15"/>
  <c r="E37" i="11"/>
  <c r="AN31" i="13"/>
  <c r="AL44" i="16"/>
  <c r="C39" i="11"/>
  <c r="O43" i="15"/>
  <c r="AP37" i="15"/>
  <c r="W21" i="16"/>
  <c r="D33" i="15"/>
  <c r="AM27" i="16"/>
  <c r="AQ46" i="15"/>
  <c r="X47" i="13"/>
  <c r="AJ32" i="14"/>
  <c r="L29" i="11"/>
  <c r="AT28" i="14"/>
  <c r="AH36" i="16"/>
  <c r="AS40" i="14"/>
  <c r="Y30" i="12"/>
  <c r="B20" i="15"/>
  <c r="AQ17" i="16"/>
  <c r="V28" i="11"/>
  <c r="P4" i="15"/>
  <c r="Y51" i="15"/>
  <c r="L47" i="16"/>
  <c r="AM29" i="16"/>
  <c r="O48" i="11"/>
  <c r="W33" i="16"/>
  <c r="W30" i="16"/>
  <c r="B19" i="15"/>
  <c r="AO15" i="16"/>
  <c r="G45" i="16"/>
  <c r="G25" i="15"/>
  <c r="AH32" i="16"/>
  <c r="F18" i="16"/>
  <c r="W13" i="16"/>
  <c r="B15" i="13"/>
  <c r="AP30" i="16"/>
  <c r="AD39" i="15"/>
  <c r="AM6" i="16"/>
  <c r="AG16" i="15"/>
  <c r="AE41" i="13"/>
  <c r="V11" i="16"/>
  <c r="X48" i="16"/>
  <c r="AQ20" i="16"/>
  <c r="Y24" i="11"/>
  <c r="B36" i="12"/>
  <c r="M31" i="16"/>
  <c r="AN37" i="16"/>
  <c r="AD19" i="15"/>
  <c r="D26" i="13"/>
  <c r="N24" i="12"/>
  <c r="G7" i="16"/>
  <c r="V36" i="16"/>
  <c r="X36" i="15"/>
  <c r="AP20" i="16"/>
  <c r="M11" i="11"/>
  <c r="M13" i="16"/>
  <c r="D39" i="16"/>
  <c r="G20" i="15"/>
  <c r="M28" i="11"/>
  <c r="V17" i="15"/>
  <c r="AF10" i="14"/>
  <c r="E5" i="16"/>
  <c r="AP19" i="16"/>
  <c r="T18" i="13"/>
  <c r="AB15" i="14"/>
  <c r="Y14" i="16"/>
  <c r="U39" i="11"/>
  <c r="U17" i="15"/>
  <c r="AD5" i="13"/>
  <c r="Y8" i="16"/>
  <c r="P5" i="15"/>
  <c r="T8" i="11"/>
  <c r="E45" i="12"/>
  <c r="L44" i="15"/>
  <c r="AH14" i="16"/>
  <c r="AF6" i="16"/>
  <c r="AQ14" i="16"/>
  <c r="AN11" i="15"/>
  <c r="AD11" i="16"/>
  <c r="K47" i="15"/>
  <c r="AO15" i="12"/>
  <c r="M38" i="11"/>
  <c r="P32" i="16"/>
  <c r="U5" i="15"/>
  <c r="AE43" i="12"/>
  <c r="T45" i="12"/>
  <c r="T21" i="15"/>
  <c r="G4" i="16"/>
  <c r="AQ10" i="16"/>
  <c r="AC17" i="15"/>
  <c r="Y15" i="12"/>
  <c r="K30" i="16"/>
  <c r="X18" i="13"/>
  <c r="AN16" i="13"/>
  <c r="U35" i="16"/>
  <c r="AC31" i="15"/>
  <c r="C26" i="16"/>
  <c r="P16" i="16"/>
  <c r="K6" i="16"/>
  <c r="N25" i="16"/>
  <c r="K50" i="12"/>
  <c r="N41" i="11"/>
  <c r="AE45" i="16"/>
  <c r="F16" i="16"/>
  <c r="AL30" i="16"/>
  <c r="K26" i="16"/>
  <c r="AQ42" i="16"/>
  <c r="L46" i="16"/>
  <c r="E43" i="16"/>
  <c r="AL47" i="16"/>
  <c r="AQ50" i="16"/>
  <c r="AO46" i="16"/>
  <c r="AN31" i="16"/>
  <c r="N5" i="15"/>
  <c r="AQ25" i="13"/>
  <c r="T45" i="16"/>
  <c r="S36" i="14"/>
  <c r="AM38" i="16"/>
  <c r="T33" i="16"/>
  <c r="AP5" i="16"/>
  <c r="AN21" i="16"/>
  <c r="AP23" i="11"/>
  <c r="AL34" i="11"/>
  <c r="AO10" i="14"/>
  <c r="C10" i="16"/>
  <c r="W11" i="16"/>
  <c r="V17" i="16"/>
  <c r="B8" i="16"/>
  <c r="D13" i="12"/>
  <c r="AC46" i="16"/>
  <c r="M38" i="15"/>
  <c r="L18" i="15"/>
  <c r="E15" i="15"/>
  <c r="O37" i="16"/>
  <c r="AF18" i="14"/>
  <c r="AD39" i="14"/>
  <c r="AL43" i="15"/>
  <c r="AO47" i="16"/>
  <c r="AO27" i="15"/>
  <c r="D51" i="12"/>
  <c r="T45" i="15"/>
  <c r="S50" i="14"/>
  <c r="AH12" i="16"/>
  <c r="E11" i="16"/>
  <c r="AO33" i="15"/>
  <c r="AD47" i="12"/>
  <c r="AG5" i="16"/>
  <c r="AN49" i="12"/>
  <c r="T26" i="14"/>
  <c r="B14" i="16"/>
  <c r="T19" i="11"/>
  <c r="L51" i="11"/>
  <c r="AX30" i="14"/>
  <c r="N32" i="16"/>
  <c r="AH15" i="16"/>
  <c r="L10" i="11"/>
  <c r="X5" i="15"/>
  <c r="AP18" i="12"/>
  <c r="AM11" i="16"/>
  <c r="AD26" i="13"/>
  <c r="AP11" i="15"/>
  <c r="AE44" i="15"/>
  <c r="F14" i="16"/>
  <c r="V15" i="16"/>
  <c r="AS49" i="14"/>
  <c r="AC30" i="11"/>
  <c r="O31" i="16"/>
  <c r="AD23" i="16"/>
  <c r="AW23" i="14"/>
  <c r="F17" i="16"/>
  <c r="X33" i="16"/>
  <c r="AF50" i="16"/>
  <c r="L22" i="11"/>
  <c r="AD39" i="16"/>
  <c r="P45" i="16"/>
  <c r="AJ46" i="14"/>
  <c r="AS50" i="14"/>
  <c r="F32" i="16"/>
  <c r="W14" i="14"/>
  <c r="W36" i="13"/>
  <c r="U26" i="16"/>
  <c r="D11" i="15"/>
  <c r="N7" i="16"/>
  <c r="AJ14" i="14"/>
  <c r="B23" i="16"/>
  <c r="O50" i="13"/>
  <c r="AE19" i="14"/>
  <c r="AO26" i="13"/>
  <c r="AP24" i="16"/>
  <c r="Y7" i="16"/>
  <c r="F24" i="16"/>
  <c r="N21" i="16"/>
  <c r="AF6" i="15"/>
  <c r="U11" i="16"/>
  <c r="AQ51" i="16"/>
  <c r="AD6" i="16"/>
  <c r="T48" i="16"/>
  <c r="K44" i="15"/>
  <c r="E32" i="16"/>
  <c r="O27" i="12"/>
  <c r="D37" i="16"/>
  <c r="G12" i="13"/>
  <c r="AM5" i="16"/>
  <c r="AG38" i="11"/>
  <c r="V31" i="11"/>
  <c r="D34" i="15"/>
  <c r="AU38" i="14"/>
  <c r="AG42" i="16"/>
  <c r="K33" i="13"/>
  <c r="T17" i="16"/>
  <c r="T43" i="15"/>
  <c r="AL27" i="16"/>
  <c r="G23" i="16"/>
  <c r="O35" i="16"/>
  <c r="P26" i="16"/>
  <c r="AP40" i="16"/>
  <c r="N6" i="16"/>
  <c r="AD19" i="16"/>
  <c r="X51" i="16"/>
  <c r="K46" i="15"/>
  <c r="T34" i="15"/>
  <c r="AC35" i="15"/>
  <c r="AC30" i="15"/>
  <c r="X42" i="12"/>
  <c r="L13" i="13"/>
  <c r="AQ19" i="16"/>
  <c r="U4" i="13"/>
  <c r="S45" i="14"/>
  <c r="E39" i="15"/>
  <c r="AQ19" i="11"/>
  <c r="AC45" i="16"/>
  <c r="AN22" i="15"/>
  <c r="X30" i="13"/>
  <c r="D14" i="13"/>
  <c r="O19" i="16"/>
  <c r="S30" i="14"/>
  <c r="K5" i="16"/>
  <c r="AC34" i="16"/>
  <c r="AF17" i="16"/>
  <c r="W33" i="11"/>
  <c r="AN33" i="16"/>
  <c r="AV34" i="14"/>
  <c r="V38" i="13"/>
  <c r="X29" i="16"/>
  <c r="C34" i="13"/>
  <c r="W34" i="13"/>
  <c r="X20" i="15"/>
  <c r="N26" i="11"/>
  <c r="AC4" i="16"/>
  <c r="AO8" i="16"/>
  <c r="K27" i="12"/>
  <c r="C15" i="16"/>
  <c r="AN29" i="16"/>
  <c r="AG50" i="12"/>
  <c r="P12" i="16"/>
  <c r="AM33" i="11"/>
  <c r="AF31" i="13"/>
  <c r="T38" i="11"/>
  <c r="AF9" i="12"/>
  <c r="AE50" i="12"/>
  <c r="D13" i="13"/>
  <c r="AL35" i="16"/>
  <c r="X5" i="12"/>
  <c r="AO7" i="12"/>
  <c r="AE5" i="13"/>
  <c r="U48" i="16"/>
  <c r="C49" i="16"/>
  <c r="AM26" i="16"/>
  <c r="M35" i="16"/>
  <c r="AD4" i="16"/>
  <c r="N28" i="12"/>
  <c r="W22" i="11"/>
  <c r="AW32" i="14"/>
  <c r="AF40" i="16"/>
  <c r="V28" i="14"/>
  <c r="AK47" i="14"/>
  <c r="K41" i="16"/>
  <c r="L31" i="16"/>
  <c r="AM22" i="16"/>
  <c r="G6" i="16"/>
  <c r="AP26" i="16"/>
  <c r="B49" i="16"/>
  <c r="AF33" i="11"/>
  <c r="AM45" i="16"/>
  <c r="AC42" i="15"/>
  <c r="U48" i="15"/>
  <c r="AL38" i="12"/>
  <c r="P16" i="15"/>
  <c r="AX42" i="14"/>
  <c r="T51" i="12"/>
  <c r="AD39" i="12"/>
  <c r="V41" i="16"/>
  <c r="N15" i="16"/>
  <c r="AN18" i="11"/>
  <c r="P31" i="16"/>
  <c r="V9" i="13"/>
  <c r="AM27" i="13"/>
  <c r="AO27" i="16"/>
  <c r="AF5" i="12"/>
  <c r="X16" i="12"/>
  <c r="AF11" i="13"/>
  <c r="E19" i="12"/>
  <c r="AG51" i="16"/>
  <c r="L36" i="11"/>
  <c r="AD41" i="15"/>
  <c r="Y36" i="11"/>
  <c r="G21" i="12"/>
  <c r="F39" i="16"/>
  <c r="F49" i="15"/>
  <c r="AP6" i="11"/>
  <c r="P27" i="15"/>
  <c r="T20" i="15"/>
  <c r="W40" i="12"/>
  <c r="AL25" i="12"/>
  <c r="AX48" i="14"/>
  <c r="K50" i="13"/>
  <c r="AT14" i="14"/>
  <c r="U40" i="16"/>
  <c r="AB49" i="14"/>
  <c r="AT38" i="14"/>
  <c r="T36" i="15"/>
  <c r="AS4" i="14"/>
  <c r="Y11" i="12"/>
  <c r="M28" i="13"/>
  <c r="M42" i="13"/>
  <c r="AG36" i="11"/>
  <c r="G50" i="13"/>
  <c r="T16" i="12"/>
  <c r="AM41" i="14"/>
  <c r="AQ4" i="11"/>
  <c r="O21" i="16"/>
  <c r="F18" i="11"/>
  <c r="AO33" i="16"/>
  <c r="AC9" i="11"/>
  <c r="AL34" i="14"/>
  <c r="AF26" i="15"/>
  <c r="AD46" i="11"/>
  <c r="L32" i="15"/>
  <c r="AL46" i="16"/>
  <c r="AD34" i="12"/>
  <c r="S33" i="14"/>
  <c r="AL31" i="16"/>
  <c r="X27" i="11"/>
  <c r="M23" i="16"/>
  <c r="T9" i="15"/>
  <c r="O10" i="16"/>
  <c r="AF16" i="16"/>
  <c r="AU5" i="14"/>
  <c r="E12" i="11"/>
  <c r="AP50" i="15"/>
  <c r="AK46" i="14"/>
  <c r="L37" i="16"/>
  <c r="X10" i="11"/>
  <c r="AP39" i="16"/>
  <c r="AG30" i="15"/>
  <c r="Y24" i="15"/>
  <c r="L38" i="16"/>
  <c r="AF13" i="16"/>
  <c r="W21" i="14"/>
  <c r="U15" i="16"/>
  <c r="AN13" i="16"/>
  <c r="E18" i="15"/>
  <c r="K26" i="11"/>
  <c r="AM40" i="16"/>
  <c r="AC50" i="12"/>
  <c r="O36" i="13"/>
  <c r="AG12" i="16"/>
  <c r="M45" i="15"/>
  <c r="N25" i="11"/>
  <c r="AN9" i="16"/>
  <c r="E23" i="16"/>
  <c r="U45" i="13"/>
  <c r="AE50" i="11"/>
  <c r="B33" i="16"/>
  <c r="N8" i="11"/>
  <c r="P19" i="11"/>
  <c r="M36" i="16"/>
  <c r="AH33" i="11"/>
  <c r="AC49" i="12"/>
  <c r="O21" i="12"/>
  <c r="F6" i="16"/>
  <c r="AF33" i="16"/>
  <c r="AM15" i="16"/>
  <c r="Y11" i="15"/>
  <c r="AM6" i="11"/>
  <c r="AM30" i="16"/>
  <c r="V29" i="16"/>
  <c r="L17" i="11"/>
  <c r="X43" i="12"/>
  <c r="AL10" i="16"/>
  <c r="AG48" i="16"/>
  <c r="T15" i="16"/>
  <c r="AQ38" i="12"/>
  <c r="T20" i="14"/>
  <c r="AF19" i="16"/>
  <c r="AN38" i="11"/>
  <c r="O30" i="12"/>
  <c r="AC12" i="12"/>
  <c r="K42" i="11"/>
  <c r="X34" i="13"/>
  <c r="AH20" i="11"/>
  <c r="AG41" i="13"/>
  <c r="B24" i="11"/>
  <c r="F34" i="12"/>
  <c r="AF48" i="16"/>
  <c r="U37" i="16"/>
  <c r="AF47" i="16"/>
  <c r="Y40" i="16"/>
  <c r="AM32" i="16"/>
  <c r="M12" i="12"/>
  <c r="U31" i="13"/>
  <c r="AM48" i="16"/>
  <c r="B7" i="15"/>
  <c r="AF4" i="11"/>
  <c r="B43" i="15"/>
  <c r="AQ9" i="13"/>
  <c r="AE24" i="12"/>
  <c r="V37" i="15"/>
  <c r="P51" i="16"/>
  <c r="AE7" i="11"/>
  <c r="AE7" i="15"/>
  <c r="AK25" i="14"/>
  <c r="L42" i="16"/>
  <c r="AH48" i="16"/>
  <c r="AG44" i="16"/>
  <c r="AC34" i="11"/>
  <c r="Y25" i="16"/>
  <c r="G8" i="16"/>
  <c r="AD31" i="15"/>
  <c r="M32" i="16"/>
  <c r="L49" i="16"/>
  <c r="B5" i="15"/>
  <c r="N18" i="16"/>
  <c r="E6" i="12"/>
  <c r="AP7" i="13"/>
  <c r="AO30" i="12"/>
  <c r="AF41" i="15"/>
  <c r="M29" i="13"/>
  <c r="AO4" i="16"/>
  <c r="AE7" i="16"/>
  <c r="AV39" i="14"/>
  <c r="AM20" i="15"/>
  <c r="T49" i="12"/>
  <c r="Y29" i="12"/>
  <c r="AT47" i="14"/>
  <c r="E4" i="12"/>
  <c r="AN28" i="12"/>
  <c r="AH46" i="16"/>
  <c r="AO31" i="16"/>
  <c r="G18" i="16"/>
  <c r="AG4" i="13"/>
  <c r="AU50" i="14"/>
  <c r="D19" i="12"/>
  <c r="AL11" i="16"/>
  <c r="D44" i="11"/>
  <c r="AE27" i="11"/>
  <c r="AL29" i="16"/>
  <c r="K40" i="16"/>
  <c r="P12" i="11"/>
  <c r="AP45" i="16"/>
  <c r="AP30" i="11"/>
  <c r="AF18" i="15"/>
  <c r="M6" i="16"/>
  <c r="AG7" i="11"/>
  <c r="F13" i="15"/>
  <c r="V13" i="16"/>
  <c r="AP7" i="15"/>
  <c r="V22" i="16"/>
  <c r="D50" i="15"/>
  <c r="N36" i="11"/>
  <c r="D30" i="15"/>
  <c r="AQ22" i="16"/>
  <c r="AU11" i="14"/>
  <c r="AL40" i="14"/>
  <c r="AK28" i="14"/>
  <c r="N27" i="11"/>
  <c r="C42" i="12"/>
  <c r="D15" i="11"/>
  <c r="AW44" i="14"/>
  <c r="T11" i="16"/>
  <c r="Y12" i="16"/>
  <c r="AN9" i="15"/>
  <c r="T23" i="16"/>
  <c r="C29" i="13"/>
  <c r="W12" i="12"/>
  <c r="AN32" i="12"/>
  <c r="W51" i="15"/>
  <c r="W41" i="16"/>
  <c r="AU8" i="14"/>
  <c r="E35" i="15"/>
  <c r="M21" i="15"/>
  <c r="AL24" i="13"/>
  <c r="AO28" i="15"/>
  <c r="AM42" i="16"/>
  <c r="AM37" i="16"/>
  <c r="AG9" i="11"/>
  <c r="N9" i="15"/>
  <c r="AG4" i="12"/>
  <c r="AN26" i="13"/>
  <c r="AQ36" i="13"/>
  <c r="O46" i="13"/>
  <c r="C50" i="13"/>
  <c r="AM28" i="14"/>
  <c r="T19" i="16"/>
  <c r="AK45" i="14"/>
  <c r="C26" i="11"/>
  <c r="AC42" i="16"/>
  <c r="D31" i="16"/>
  <c r="AN18" i="15"/>
  <c r="M39" i="16"/>
  <c r="V12" i="11"/>
  <c r="M30" i="13"/>
  <c r="B5" i="11"/>
  <c r="F6" i="15"/>
  <c r="AC44" i="16"/>
  <c r="L12" i="16"/>
  <c r="AP13" i="11"/>
  <c r="M19" i="13"/>
  <c r="Y8" i="12"/>
  <c r="K38" i="16"/>
  <c r="R41" i="14"/>
  <c r="AL48" i="11"/>
  <c r="X21" i="16"/>
  <c r="AQ45" i="16"/>
  <c r="AP18" i="11"/>
  <c r="K40" i="12"/>
  <c r="Y41" i="16"/>
  <c r="AN33" i="15"/>
  <c r="O6" i="11"/>
  <c r="B7" i="16"/>
  <c r="AG10" i="11"/>
  <c r="M9" i="13"/>
  <c r="AH11" i="16"/>
  <c r="N34" i="11"/>
  <c r="AP50" i="16"/>
  <c r="V39" i="16"/>
  <c r="L39" i="11"/>
  <c r="U10" i="16"/>
  <c r="AG35" i="12"/>
  <c r="O46" i="16"/>
  <c r="AO23" i="13"/>
  <c r="AO48" i="16"/>
  <c r="N51" i="16"/>
  <c r="AC35" i="14"/>
  <c r="AN42" i="11"/>
  <c r="K16" i="11"/>
  <c r="AF22" i="16"/>
  <c r="AM47" i="15"/>
  <c r="AB45" i="14"/>
  <c r="AJ9" i="14"/>
  <c r="T38" i="16"/>
  <c r="K51" i="13"/>
  <c r="M49" i="12"/>
  <c r="X27" i="16"/>
  <c r="AO18" i="16"/>
  <c r="AG29" i="15"/>
  <c r="AC6" i="15"/>
  <c r="AQ12" i="16"/>
  <c r="AP18" i="16"/>
  <c r="N20" i="15"/>
  <c r="T46" i="12"/>
  <c r="AP48" i="16"/>
  <c r="O19" i="11"/>
  <c r="Y30" i="11"/>
  <c r="M13" i="11"/>
  <c r="K24" i="15"/>
  <c r="G8" i="13"/>
  <c r="AH41" i="16"/>
  <c r="O11" i="16"/>
  <c r="AM49" i="16"/>
  <c r="L43" i="16"/>
  <c r="E21" i="15"/>
  <c r="AA24" i="14"/>
  <c r="U45" i="11"/>
  <c r="AQ4" i="12"/>
  <c r="X8" i="11"/>
  <c r="X23" i="16"/>
  <c r="D35" i="15"/>
  <c r="AL19" i="16"/>
  <c r="AN51" i="11"/>
  <c r="AG32" i="16"/>
  <c r="E11" i="11"/>
  <c r="AD50" i="11"/>
  <c r="AO48" i="15"/>
  <c r="AO29" i="16"/>
  <c r="AH51" i="16"/>
  <c r="C30" i="16"/>
  <c r="C36" i="11"/>
  <c r="AE24" i="16"/>
  <c r="AH25" i="16"/>
  <c r="AB46" i="14"/>
  <c r="X39" i="16"/>
  <c r="L45" i="11"/>
  <c r="X42" i="15"/>
  <c r="O36" i="15"/>
  <c r="AP41" i="16"/>
  <c r="W4" i="16"/>
  <c r="K9" i="12"/>
  <c r="X26" i="16"/>
  <c r="AN29" i="14"/>
  <c r="E41" i="13"/>
  <c r="Y16" i="16"/>
  <c r="V29" i="13"/>
  <c r="N37" i="12"/>
  <c r="AO44" i="12"/>
  <c r="B26" i="12"/>
  <c r="Y28" i="16"/>
  <c r="B11" i="15"/>
  <c r="AC48" i="15"/>
  <c r="C27" i="11"/>
  <c r="M6" i="13"/>
  <c r="N11" i="16"/>
  <c r="C33" i="16"/>
  <c r="P39" i="12"/>
  <c r="AM43" i="15"/>
  <c r="X4" i="11"/>
  <c r="AG22" i="15"/>
  <c r="L45" i="16"/>
  <c r="B8" i="13"/>
  <c r="AH16" i="16"/>
  <c r="AQ15" i="16"/>
  <c r="AX10" i="14"/>
  <c r="L50" i="13"/>
  <c r="P8" i="12"/>
  <c r="L30" i="15"/>
  <c r="AK22" i="14"/>
  <c r="V18" i="12"/>
  <c r="AP13" i="16"/>
  <c r="AO23" i="12"/>
  <c r="P20" i="11"/>
  <c r="P10" i="15"/>
  <c r="AP10" i="16"/>
  <c r="M24" i="15"/>
  <c r="D8" i="16"/>
  <c r="AN14" i="16"/>
  <c r="AV36" i="14"/>
  <c r="X8" i="16"/>
  <c r="Y42" i="15"/>
  <c r="AL5" i="15"/>
  <c r="AH46" i="15"/>
  <c r="X7" i="16"/>
  <c r="K39" i="16"/>
  <c r="N36" i="13"/>
  <c r="E28" i="11"/>
  <c r="O10" i="13"/>
  <c r="U42" i="14"/>
  <c r="AP29" i="16"/>
  <c r="N37" i="16"/>
  <c r="AC17" i="14"/>
  <c r="L30" i="13"/>
  <c r="AD30" i="16"/>
  <c r="V38" i="16"/>
  <c r="C42" i="15"/>
  <c r="AC11" i="12"/>
  <c r="AD35" i="16"/>
  <c r="O4" i="15"/>
  <c r="W37" i="15"/>
  <c r="AM36" i="16"/>
  <c r="AL20" i="16"/>
  <c r="V47" i="12"/>
  <c r="AM46" i="16"/>
  <c r="Y19" i="15"/>
  <c r="AF45" i="15"/>
  <c r="AD14" i="16"/>
  <c r="M42" i="12"/>
  <c r="G24" i="13"/>
  <c r="AM14" i="15"/>
  <c r="W47" i="14"/>
  <c r="X26" i="12"/>
  <c r="P20" i="12"/>
  <c r="D25" i="13"/>
  <c r="AH42" i="13"/>
  <c r="D40" i="13"/>
  <c r="AH7" i="11"/>
  <c r="T30" i="16"/>
  <c r="AD4" i="15"/>
  <c r="AN24" i="16"/>
  <c r="N31" i="16"/>
  <c r="M37" i="15"/>
  <c r="L48" i="12"/>
  <c r="U45" i="15"/>
  <c r="AQ21" i="13"/>
  <c r="O5" i="11"/>
  <c r="F28" i="12"/>
  <c r="W10" i="16"/>
  <c r="K10" i="13"/>
  <c r="AM46" i="14"/>
  <c r="AQ10" i="11"/>
  <c r="E30" i="13"/>
  <c r="S17" i="14"/>
  <c r="U17" i="11"/>
  <c r="AH37" i="15"/>
  <c r="U25" i="14"/>
  <c r="AN37" i="11"/>
  <c r="W8" i="11"/>
  <c r="P46" i="15"/>
  <c r="U6" i="13"/>
  <c r="AF35" i="14"/>
  <c r="E37" i="16"/>
  <c r="E26" i="15"/>
  <c r="AD23" i="14"/>
  <c r="AH47" i="16"/>
  <c r="T21" i="12"/>
  <c r="B39" i="13"/>
  <c r="B43" i="11"/>
  <c r="AG24" i="12"/>
  <c r="AL36" i="16"/>
  <c r="AL30" i="13"/>
  <c r="AN18" i="16"/>
  <c r="AQ23" i="11"/>
  <c r="AM35" i="16"/>
  <c r="AO47" i="15"/>
  <c r="AM23" i="14"/>
  <c r="D19" i="15"/>
  <c r="L34" i="15"/>
  <c r="AL5" i="16"/>
  <c r="E33" i="16"/>
  <c r="AO42" i="16"/>
  <c r="V45" i="16"/>
  <c r="AH4" i="13"/>
  <c r="F37" i="15"/>
  <c r="W29" i="16"/>
  <c r="AS21" i="14"/>
  <c r="G12" i="16"/>
  <c r="AE38" i="16"/>
  <c r="U8" i="16"/>
  <c r="U36" i="16"/>
  <c r="D35" i="16"/>
  <c r="V51" i="13"/>
  <c r="W16" i="11"/>
  <c r="AU19" i="14"/>
  <c r="D12" i="13"/>
  <c r="S26" i="14"/>
  <c r="AQ7" i="16"/>
  <c r="AQ34" i="13"/>
  <c r="AM4" i="16"/>
  <c r="E13" i="13"/>
  <c r="T40" i="16"/>
  <c r="R26" i="14"/>
  <c r="AN39" i="16"/>
  <c r="AH31" i="16"/>
  <c r="AM43" i="13"/>
  <c r="AD43" i="13"/>
  <c r="AD21" i="14"/>
  <c r="V48" i="16"/>
  <c r="AK5" i="14"/>
  <c r="AL8" i="14"/>
  <c r="Y19" i="13"/>
  <c r="O22" i="16"/>
  <c r="AP4" i="15"/>
  <c r="AP38" i="16"/>
  <c r="B9" i="12"/>
  <c r="O47" i="12"/>
  <c r="AH4" i="15"/>
  <c r="K44" i="16"/>
  <c r="O44" i="12"/>
  <c r="O40" i="16"/>
  <c r="AL40" i="15"/>
  <c r="R40" i="14"/>
  <c r="T39" i="11"/>
  <c r="C24" i="16"/>
  <c r="AP19" i="15"/>
  <c r="AO42" i="11"/>
  <c r="AE22" i="11"/>
  <c r="T17" i="13"/>
  <c r="N35" i="11"/>
  <c r="G42" i="16"/>
  <c r="N39" i="16"/>
  <c r="M26" i="16"/>
  <c r="L33" i="13"/>
  <c r="AO28" i="16"/>
  <c r="W12" i="15"/>
  <c r="M22" i="16"/>
  <c r="AG15" i="13"/>
  <c r="AA8" i="14"/>
  <c r="AO4" i="12"/>
  <c r="AL29" i="12"/>
  <c r="AC45" i="11"/>
  <c r="AG44" i="12"/>
  <c r="AF51" i="16"/>
  <c r="O14" i="16"/>
  <c r="AP10" i="13"/>
  <c r="AO24" i="16"/>
  <c r="AD11" i="15"/>
  <c r="AF29" i="12"/>
  <c r="P45" i="12"/>
  <c r="C17" i="12"/>
  <c r="AC14" i="16"/>
  <c r="R17" i="14"/>
  <c r="F38" i="16"/>
  <c r="L22" i="12"/>
  <c r="T50" i="16"/>
  <c r="AF42" i="16"/>
  <c r="AM31" i="13"/>
  <c r="AQ24" i="16"/>
  <c r="E46" i="16"/>
  <c r="F10" i="15"/>
  <c r="AF36" i="16"/>
  <c r="M23" i="12"/>
  <c r="AE32" i="15"/>
  <c r="AD38" i="11"/>
  <c r="W43" i="16"/>
  <c r="AJ30" i="14"/>
  <c r="P48" i="15"/>
  <c r="AQ10" i="15"/>
  <c r="AN34" i="16"/>
  <c r="W18" i="16"/>
  <c r="AL16" i="14"/>
  <c r="B44" i="16"/>
  <c r="AQ18" i="16"/>
  <c r="AQ32" i="13"/>
  <c r="AD20" i="13"/>
  <c r="K24" i="16"/>
  <c r="AL31" i="14"/>
  <c r="AN19" i="16"/>
  <c r="W31" i="15"/>
  <c r="AC25" i="12"/>
  <c r="AM47" i="16"/>
  <c r="AQ38" i="16"/>
  <c r="AG41" i="12"/>
  <c r="U24" i="16"/>
  <c r="U40" i="11"/>
  <c r="AF21" i="16"/>
  <c r="B47" i="15"/>
  <c r="AL14" i="16"/>
  <c r="D19" i="13"/>
  <c r="B14" i="15"/>
  <c r="B39" i="12"/>
  <c r="O18" i="13"/>
  <c r="AH34" i="15"/>
  <c r="AC28" i="16"/>
  <c r="AE42" i="12"/>
  <c r="AN49" i="11"/>
  <c r="E40" i="15"/>
  <c r="X24" i="11"/>
  <c r="B42" i="16"/>
  <c r="AG15" i="15"/>
  <c r="M10" i="11"/>
  <c r="X45" i="11"/>
  <c r="B24" i="15"/>
  <c r="AG47" i="16"/>
  <c r="AM13" i="16"/>
  <c r="AC44" i="15"/>
  <c r="W48" i="16"/>
  <c r="E12" i="16"/>
  <c r="W19" i="11"/>
  <c r="AC17" i="12"/>
  <c r="AF30" i="16"/>
  <c r="AE31" i="11"/>
  <c r="V31" i="16"/>
  <c r="AD6" i="13"/>
  <c r="AO44" i="13"/>
  <c r="T21" i="16"/>
  <c r="N29" i="15"/>
  <c r="AK40" i="14"/>
  <c r="G30" i="11"/>
  <c r="AN7" i="16"/>
  <c r="AE27" i="14"/>
  <c r="P30" i="16"/>
  <c r="W25" i="15"/>
  <c r="M42" i="15"/>
  <c r="G47" i="16"/>
  <c r="M5" i="15"/>
  <c r="AC20" i="12"/>
  <c r="C23" i="15"/>
  <c r="T18" i="16"/>
  <c r="AW42" i="14"/>
  <c r="AO21" i="13"/>
  <c r="AE9" i="11"/>
  <c r="AP21" i="15"/>
  <c r="W27" i="15"/>
  <c r="D49" i="13"/>
  <c r="C39" i="12"/>
  <c r="AQ12" i="15"/>
  <c r="B7" i="13"/>
  <c r="AH26" i="15"/>
  <c r="P36" i="15"/>
  <c r="AD24" i="15"/>
  <c r="K15" i="16"/>
  <c r="AP21" i="12"/>
  <c r="AP42" i="16"/>
  <c r="AM9" i="16"/>
  <c r="M16" i="13"/>
  <c r="AF7" i="16"/>
  <c r="M50" i="15"/>
  <c r="AG36" i="16"/>
  <c r="AM44" i="15"/>
  <c r="G33" i="16"/>
  <c r="U49" i="13"/>
  <c r="AH6" i="12"/>
  <c r="K18" i="12"/>
  <c r="V45" i="13"/>
  <c r="X15" i="16"/>
  <c r="AN25" i="16"/>
  <c r="AP20" i="15"/>
  <c r="W47" i="16"/>
  <c r="W49" i="16"/>
  <c r="AH11" i="15"/>
  <c r="AM38" i="11"/>
  <c r="AH49" i="16"/>
  <c r="AG7" i="13"/>
  <c r="W6" i="15"/>
  <c r="AB13" i="14"/>
  <c r="F17" i="15"/>
  <c r="G23" i="11"/>
  <c r="T41" i="14"/>
  <c r="T48" i="15"/>
  <c r="AD43" i="14"/>
  <c r="X40" i="15"/>
  <c r="AP25" i="13"/>
  <c r="T11" i="15"/>
  <c r="W15" i="15"/>
  <c r="L32" i="12"/>
  <c r="K17" i="16"/>
  <c r="K45" i="11"/>
  <c r="V10" i="12"/>
  <c r="AO40" i="12"/>
  <c r="AO49" i="12"/>
  <c r="AK51" i="14"/>
  <c r="C29" i="16"/>
  <c r="U24" i="15"/>
  <c r="AH39" i="16"/>
  <c r="F20" i="15"/>
  <c r="K18" i="16"/>
  <c r="AQ25" i="11"/>
  <c r="AD30" i="13"/>
  <c r="AM41" i="16"/>
  <c r="C14" i="15"/>
  <c r="AE4" i="16"/>
  <c r="AG23" i="12"/>
  <c r="AU33" i="14"/>
  <c r="P25" i="11"/>
  <c r="D23" i="13"/>
  <c r="Y36" i="15"/>
  <c r="AL48" i="13"/>
  <c r="E18" i="11"/>
  <c r="C24" i="15"/>
  <c r="AD31" i="16"/>
  <c r="AO18" i="11"/>
  <c r="M31" i="12"/>
  <c r="AQ19" i="15"/>
  <c r="C16" i="15"/>
  <c r="AE20" i="14"/>
  <c r="AH35" i="15"/>
  <c r="AC32" i="15"/>
  <c r="AO6" i="16"/>
  <c r="AL24" i="16"/>
  <c r="X51" i="11"/>
  <c r="F35" i="13"/>
  <c r="AG50" i="16"/>
  <c r="L31" i="13"/>
  <c r="AL26" i="15"/>
  <c r="C13" i="13"/>
  <c r="N26" i="12"/>
  <c r="AF12" i="16"/>
  <c r="AG34" i="16"/>
  <c r="AE38" i="15"/>
  <c r="AM20" i="16"/>
  <c r="AN46" i="15"/>
  <c r="E23" i="15"/>
  <c r="L33" i="16"/>
  <c r="G29" i="12"/>
  <c r="AM39" i="16"/>
  <c r="U49" i="16"/>
  <c r="X43" i="16"/>
  <c r="K49" i="16"/>
  <c r="AP26" i="11"/>
  <c r="AE49" i="15"/>
  <c r="Y12" i="12"/>
  <c r="M12" i="16"/>
  <c r="AC40" i="16"/>
  <c r="AL15" i="13"/>
  <c r="V32" i="14"/>
  <c r="AF15" i="12"/>
  <c r="AQ8" i="16"/>
  <c r="M40" i="13"/>
  <c r="B41" i="15"/>
  <c r="B11" i="11"/>
  <c r="AC14" i="11"/>
  <c r="AH42" i="16"/>
  <c r="X11" i="16"/>
  <c r="U31" i="14"/>
  <c r="V12" i="16"/>
  <c r="AM28" i="16"/>
  <c r="AD25" i="16"/>
  <c r="AD34" i="13"/>
  <c r="AP6" i="13"/>
  <c r="AH33" i="16"/>
  <c r="M33" i="16"/>
  <c r="AL30" i="15"/>
  <c r="V4" i="13"/>
  <c r="C4" i="13"/>
  <c r="AA47" i="14"/>
  <c r="AO44" i="14"/>
  <c r="T9" i="16"/>
  <c r="G25" i="11"/>
  <c r="W15" i="11"/>
  <c r="AD50" i="16"/>
  <c r="AQ33" i="12"/>
  <c r="AQ43" i="15"/>
  <c r="AM15" i="13"/>
  <c r="AQ14" i="12"/>
  <c r="U14" i="16"/>
  <c r="X15" i="12"/>
  <c r="AG25" i="16"/>
  <c r="AE41" i="12"/>
  <c r="AF19" i="11"/>
  <c r="D17" i="11"/>
  <c r="B10" i="15"/>
  <c r="P23" i="11"/>
  <c r="Y18" i="12"/>
  <c r="AM20" i="13"/>
  <c r="R25" i="14"/>
  <c r="G37" i="12"/>
  <c r="F13" i="16"/>
  <c r="G17" i="16"/>
  <c r="AN17" i="16"/>
  <c r="W36" i="14"/>
  <c r="M29" i="12"/>
  <c r="AG21" i="16"/>
  <c r="E42" i="15"/>
  <c r="G11" i="12"/>
  <c r="AD47" i="16"/>
  <c r="P19" i="15"/>
  <c r="Y9" i="13"/>
  <c r="AG46" i="11"/>
  <c r="AM51" i="14"/>
  <c r="D10" i="15"/>
  <c r="AE13" i="16"/>
  <c r="W30" i="14"/>
  <c r="P40" i="16"/>
  <c r="AC47" i="13"/>
  <c r="Y21" i="13"/>
  <c r="R39" i="14"/>
  <c r="P22" i="15"/>
  <c r="T8" i="16"/>
  <c r="T28" i="15"/>
  <c r="M14" i="15"/>
  <c r="F45" i="11"/>
  <c r="O31" i="15"/>
  <c r="E30" i="15"/>
  <c r="AF39" i="15"/>
  <c r="AC13" i="14"/>
  <c r="T36" i="13"/>
  <c r="Y41" i="13"/>
  <c r="D46" i="16"/>
  <c r="AF28" i="16"/>
  <c r="AN43" i="16"/>
  <c r="L45" i="12"/>
  <c r="L21" i="13"/>
  <c r="AG50" i="15"/>
  <c r="D24" i="16"/>
  <c r="AP46" i="16"/>
  <c r="W10" i="11"/>
  <c r="P17" i="15"/>
  <c r="AG27" i="16"/>
  <c r="AD12" i="12"/>
  <c r="AD51" i="15"/>
  <c r="AL15" i="14"/>
  <c r="AV32" i="14"/>
  <c r="AF28" i="13"/>
  <c r="N21" i="15"/>
  <c r="F25" i="13"/>
  <c r="AC34" i="15"/>
  <c r="B21" i="11"/>
  <c r="AM41" i="11"/>
  <c r="T41" i="11"/>
  <c r="Y23" i="11"/>
  <c r="AN35" i="16"/>
  <c r="U18" i="15"/>
  <c r="N36" i="16"/>
  <c r="F22" i="12"/>
  <c r="AG27" i="15"/>
  <c r="P4" i="16"/>
  <c r="Y25" i="15"/>
  <c r="AN27" i="16"/>
  <c r="W41" i="11"/>
  <c r="AF9" i="15"/>
  <c r="AH9" i="15"/>
  <c r="AN34" i="14"/>
  <c r="AG25" i="11"/>
  <c r="AS31" i="14"/>
  <c r="O19" i="12"/>
  <c r="C19" i="11"/>
  <c r="AN26" i="11"/>
  <c r="AA42" i="14"/>
  <c r="AF8" i="16"/>
  <c r="AO10" i="11"/>
  <c r="W45" i="16"/>
  <c r="AL39" i="15"/>
  <c r="N10" i="13"/>
  <c r="O20" i="15"/>
  <c r="AF35" i="13"/>
  <c r="AQ32" i="16"/>
  <c r="K34" i="16"/>
  <c r="B48" i="11"/>
  <c r="AD16" i="14"/>
  <c r="AG46" i="12"/>
  <c r="F36" i="15"/>
  <c r="Y47" i="15"/>
  <c r="AF30" i="11"/>
  <c r="AD16" i="16"/>
  <c r="AE30" i="16"/>
  <c r="C46" i="12"/>
  <c r="AP29" i="13"/>
  <c r="Y23" i="13"/>
  <c r="D17" i="12"/>
  <c r="AO25" i="14"/>
  <c r="AL26" i="11"/>
  <c r="AL44" i="14"/>
  <c r="AP43" i="16"/>
  <c r="T7" i="12"/>
  <c r="AF17" i="12"/>
  <c r="AC18" i="11"/>
  <c r="AF49" i="16"/>
  <c r="AQ41" i="13"/>
  <c r="M31" i="11"/>
  <c r="G24" i="11"/>
  <c r="AM35" i="14"/>
  <c r="X32" i="13"/>
  <c r="P22" i="13"/>
  <c r="O18" i="15"/>
  <c r="AE5" i="11"/>
  <c r="F34" i="13"/>
  <c r="K25" i="13"/>
  <c r="X9" i="11"/>
  <c r="W39" i="15"/>
  <c r="O30" i="16"/>
  <c r="P44" i="13"/>
  <c r="W6" i="11"/>
  <c r="AL51" i="14"/>
  <c r="AC6" i="16"/>
  <c r="AD20" i="16"/>
  <c r="AG35" i="16"/>
  <c r="AN22" i="16"/>
  <c r="AF24" i="12"/>
  <c r="T47" i="11"/>
  <c r="F12" i="13"/>
  <c r="AU46" i="14"/>
  <c r="AL51" i="16"/>
  <c r="R51" i="14"/>
  <c r="O6" i="15"/>
  <c r="U49" i="11"/>
  <c r="V22" i="15"/>
  <c r="W34" i="15"/>
  <c r="W5" i="13"/>
  <c r="AF13" i="11"/>
  <c r="AO11" i="16"/>
  <c r="P6" i="12"/>
  <c r="AP9" i="16"/>
  <c r="AF38" i="15"/>
  <c r="O45" i="15"/>
  <c r="T49" i="11"/>
  <c r="K34" i="11"/>
  <c r="V17" i="14"/>
  <c r="AB50" i="14"/>
  <c r="AE48" i="16"/>
  <c r="AM34" i="11"/>
  <c r="X20" i="12"/>
  <c r="V33" i="15"/>
  <c r="AL22" i="14"/>
  <c r="O9" i="16"/>
  <c r="C42" i="11"/>
  <c r="P17" i="16"/>
  <c r="X13" i="15"/>
  <c r="AN7" i="12"/>
  <c r="Y15" i="15"/>
  <c r="T20" i="16"/>
  <c r="AN24" i="15"/>
  <c r="AF10" i="16"/>
  <c r="W34" i="16"/>
  <c r="X19" i="16"/>
  <c r="AL8" i="11"/>
  <c r="AM8" i="12"/>
  <c r="AC37" i="13"/>
  <c r="W19" i="16"/>
  <c r="K17" i="13"/>
  <c r="C32" i="12"/>
  <c r="F33" i="13"/>
  <c r="W16" i="13"/>
  <c r="C11" i="13"/>
  <c r="AL40" i="11"/>
  <c r="AE6" i="14"/>
  <c r="L9" i="15"/>
  <c r="U4" i="16"/>
  <c r="G6" i="11"/>
  <c r="AE47" i="15"/>
  <c r="V37" i="13"/>
  <c r="C49" i="13"/>
  <c r="AQ49" i="15"/>
  <c r="B25" i="11"/>
  <c r="T8" i="13"/>
  <c r="E48" i="11"/>
  <c r="AG28" i="16"/>
  <c r="AQ12" i="12"/>
  <c r="Y16" i="11"/>
  <c r="B38" i="16"/>
  <c r="U46" i="12"/>
  <c r="O13" i="12"/>
  <c r="O4" i="12"/>
  <c r="G10" i="15"/>
  <c r="Y36" i="12"/>
  <c r="AC24" i="14"/>
  <c r="B26" i="11"/>
  <c r="K34" i="13"/>
  <c r="AC22" i="16"/>
  <c r="AT32" i="14"/>
  <c r="AG18" i="16"/>
  <c r="B22" i="15"/>
  <c r="AQ11" i="16"/>
  <c r="AF34" i="15"/>
  <c r="AE49" i="16"/>
  <c r="AL46" i="11"/>
  <c r="AA19" i="14"/>
  <c r="AF25" i="14"/>
  <c r="E14" i="12"/>
  <c r="V7" i="11"/>
  <c r="AO38" i="16"/>
  <c r="V23" i="11"/>
  <c r="P32" i="15"/>
  <c r="AL41" i="12"/>
  <c r="T32" i="13"/>
  <c r="D44" i="13"/>
  <c r="W16" i="16"/>
  <c r="B45" i="16"/>
  <c r="AE6" i="16"/>
  <c r="W6" i="16"/>
  <c r="D21" i="12"/>
  <c r="Y25" i="11"/>
  <c r="AH17" i="15"/>
  <c r="K11" i="16"/>
  <c r="D43" i="13"/>
  <c r="AE48" i="15"/>
  <c r="AN11" i="13"/>
  <c r="AQ49" i="11"/>
  <c r="V17" i="12"/>
  <c r="AC47" i="14"/>
  <c r="AF4" i="16"/>
  <c r="F16" i="15"/>
  <c r="AD20" i="14"/>
  <c r="U21" i="16"/>
  <c r="E35" i="16"/>
  <c r="W27" i="12"/>
  <c r="T13" i="13"/>
  <c r="L35" i="11"/>
  <c r="AH44" i="13"/>
  <c r="K33" i="16"/>
  <c r="K21" i="12"/>
  <c r="B16" i="15"/>
  <c r="R48" i="14"/>
  <c r="AF13" i="12"/>
  <c r="AG17" i="12"/>
  <c r="K46" i="13"/>
  <c r="F16" i="13"/>
  <c r="N33" i="16"/>
  <c r="P48" i="12"/>
  <c r="M7" i="11"/>
  <c r="AC18" i="13"/>
  <c r="AJ50" i="14"/>
  <c r="AJ27" i="14"/>
  <c r="G51" i="16"/>
  <c r="W7" i="11"/>
  <c r="AO9" i="13"/>
  <c r="AQ5" i="11"/>
  <c r="M40" i="15"/>
  <c r="AU12" i="14"/>
  <c r="F16" i="12"/>
  <c r="AH41" i="12"/>
  <c r="F19" i="13"/>
  <c r="T7" i="15"/>
  <c r="Y51" i="16"/>
  <c r="G45" i="13"/>
  <c r="M47" i="15"/>
  <c r="B9" i="13"/>
  <c r="R22" i="14"/>
  <c r="AF5" i="16"/>
  <c r="AQ38" i="13"/>
  <c r="E30" i="16"/>
  <c r="AA18" i="14"/>
  <c r="AG14" i="16"/>
  <c r="Y43" i="12"/>
  <c r="K16" i="16"/>
  <c r="AL18" i="12"/>
  <c r="AA48" i="14"/>
  <c r="U41" i="12"/>
  <c r="W24" i="13"/>
  <c r="M45" i="16"/>
  <c r="L9" i="13"/>
  <c r="AC12" i="14"/>
  <c r="AH36" i="15"/>
  <c r="N21" i="11"/>
  <c r="AP46" i="13"/>
  <c r="L40" i="11"/>
  <c r="Y20" i="11"/>
  <c r="E10" i="15"/>
  <c r="T48" i="12"/>
  <c r="AE28" i="14"/>
  <c r="G15" i="15"/>
  <c r="B28" i="11"/>
  <c r="AG38" i="15"/>
  <c r="O45" i="11"/>
  <c r="AD31" i="11"/>
  <c r="AQ8" i="13"/>
  <c r="L26" i="16"/>
  <c r="R46" i="14"/>
  <c r="AG48" i="11"/>
  <c r="E37" i="12"/>
  <c r="AQ25" i="12"/>
  <c r="AN4" i="12"/>
  <c r="AM6" i="15"/>
  <c r="AN6" i="14"/>
  <c r="AP31" i="12"/>
  <c r="AP6" i="16"/>
  <c r="AH17" i="16"/>
  <c r="AO27" i="14"/>
  <c r="C5" i="16"/>
  <c r="AH27" i="16"/>
  <c r="AC27" i="11"/>
  <c r="F29" i="13"/>
  <c r="AC15" i="16"/>
  <c r="C35" i="13"/>
  <c r="N43" i="13"/>
  <c r="K12" i="16"/>
  <c r="AG7" i="16"/>
  <c r="P48" i="11"/>
  <c r="AN38" i="12"/>
  <c r="AO51" i="13"/>
  <c r="AN30" i="13"/>
  <c r="X12" i="15"/>
  <c r="D16" i="13"/>
  <c r="Y17" i="15"/>
  <c r="L27" i="16"/>
  <c r="X14" i="16"/>
  <c r="D44" i="16"/>
  <c r="V16" i="14"/>
  <c r="L6" i="11"/>
  <c r="Y38" i="16"/>
  <c r="AO20" i="15"/>
  <c r="P17" i="11"/>
  <c r="U5" i="16"/>
  <c r="Y42" i="16"/>
  <c r="V24" i="12"/>
  <c r="AG45" i="12"/>
  <c r="U22" i="15"/>
  <c r="S38" i="14"/>
  <c r="M51" i="15"/>
  <c r="V48" i="12"/>
  <c r="W24" i="15"/>
  <c r="AM12" i="13"/>
  <c r="AE13" i="15"/>
  <c r="AQ44" i="16"/>
  <c r="O9" i="11"/>
  <c r="AF14" i="16"/>
  <c r="AL49" i="11"/>
  <c r="AT9" i="14"/>
  <c r="C40" i="11"/>
  <c r="AF49" i="11"/>
  <c r="N46" i="12"/>
  <c r="X47" i="12"/>
  <c r="AT45" i="14"/>
  <c r="AM24" i="12"/>
  <c r="AF31" i="14"/>
  <c r="U28" i="16"/>
  <c r="AG36" i="15"/>
  <c r="D40" i="11"/>
  <c r="AG50" i="13"/>
  <c r="AA43" i="14"/>
  <c r="AL11" i="12"/>
  <c r="T12" i="11"/>
  <c r="AN47" i="13"/>
  <c r="AO27" i="13"/>
  <c r="D29" i="12"/>
  <c r="AE48" i="12"/>
  <c r="C8" i="12"/>
  <c r="Y22" i="11"/>
  <c r="B29" i="11"/>
  <c r="AH26" i="11"/>
  <c r="B36" i="16"/>
  <c r="Y38" i="15"/>
  <c r="AQ29" i="16"/>
  <c r="AE48" i="13"/>
  <c r="AU41" i="14"/>
  <c r="O45" i="12"/>
  <c r="AL21" i="16"/>
  <c r="U40" i="13"/>
  <c r="AQ39" i="15"/>
  <c r="U40" i="12"/>
  <c r="AN35" i="12"/>
  <c r="O33" i="16"/>
  <c r="AN17" i="15"/>
  <c r="P22" i="16"/>
  <c r="B37" i="16"/>
  <c r="AL42" i="11"/>
  <c r="AP28" i="16"/>
  <c r="B41" i="13"/>
  <c r="AF21" i="13"/>
  <c r="G30" i="15"/>
  <c r="AH7" i="15"/>
  <c r="N23" i="15"/>
  <c r="D32" i="15"/>
  <c r="D15" i="16"/>
  <c r="O25" i="16"/>
  <c r="U20" i="15"/>
  <c r="U20" i="14"/>
  <c r="W37" i="14"/>
  <c r="U14" i="11"/>
  <c r="M7" i="15"/>
  <c r="AE11" i="16"/>
  <c r="V46" i="16"/>
  <c r="AE33" i="11"/>
  <c r="AM14" i="11"/>
  <c r="AL17" i="16"/>
  <c r="U27" i="12"/>
  <c r="AD9" i="13"/>
  <c r="G9" i="13"/>
  <c r="AH29" i="13"/>
  <c r="V10" i="15"/>
  <c r="AM14" i="12"/>
  <c r="U45" i="16"/>
  <c r="B21" i="13"/>
  <c r="AO20" i="13"/>
  <c r="B18" i="16"/>
  <c r="AD29" i="16"/>
  <c r="T19" i="12"/>
  <c r="AB24" i="14"/>
  <c r="AE42" i="16"/>
  <c r="M32" i="15"/>
  <c r="AL15" i="16"/>
  <c r="L16" i="15"/>
  <c r="E9" i="13"/>
  <c r="D46" i="11"/>
  <c r="AN21" i="13"/>
  <c r="AB26" i="14"/>
  <c r="V7" i="16"/>
  <c r="O42" i="16"/>
  <c r="F11" i="16"/>
  <c r="N27" i="12"/>
  <c r="E42" i="16"/>
  <c r="X20" i="13"/>
  <c r="V26" i="11"/>
  <c r="V42" i="13"/>
  <c r="G27" i="11"/>
  <c r="L19" i="16"/>
  <c r="O50" i="16"/>
  <c r="AS51" i="14"/>
  <c r="AL16" i="11"/>
  <c r="X31" i="12"/>
  <c r="F44" i="15"/>
  <c r="N41" i="16"/>
  <c r="K40" i="15"/>
  <c r="D44" i="15"/>
  <c r="E43" i="11"/>
  <c r="V44" i="12"/>
  <c r="G9" i="12"/>
  <c r="V25" i="13"/>
  <c r="AN50" i="15"/>
  <c r="W39" i="13"/>
  <c r="C17" i="16"/>
  <c r="Y44" i="12"/>
  <c r="K22" i="16"/>
  <c r="F27" i="15"/>
  <c r="AE10" i="16"/>
  <c r="O16" i="16"/>
  <c r="Y5" i="12"/>
  <c r="AL23" i="14"/>
  <c r="M49" i="11"/>
  <c r="P18" i="12"/>
  <c r="AN4" i="11"/>
  <c r="AH49" i="13"/>
  <c r="F22" i="16"/>
  <c r="C18" i="15"/>
  <c r="D24" i="15"/>
  <c r="AP14" i="16"/>
  <c r="AC51" i="14"/>
  <c r="O30" i="15"/>
  <c r="AG8" i="13"/>
  <c r="T6" i="11"/>
  <c r="AL23" i="13"/>
  <c r="AD15" i="15"/>
  <c r="AE5" i="12"/>
  <c r="D43" i="12"/>
  <c r="AD45" i="15"/>
  <c r="AD7" i="15"/>
  <c r="M10" i="16"/>
  <c r="AN30" i="11"/>
  <c r="AM43" i="16"/>
  <c r="AD10" i="16"/>
  <c r="AQ33" i="15"/>
  <c r="AN21" i="14"/>
  <c r="B19" i="13"/>
  <c r="F49" i="12"/>
  <c r="F5" i="11"/>
  <c r="AL7" i="14"/>
  <c r="AE8" i="13"/>
  <c r="G34" i="13"/>
  <c r="F34" i="16"/>
  <c r="AC12" i="13"/>
  <c r="Y51" i="11"/>
  <c r="V20" i="15"/>
  <c r="P24" i="15"/>
  <c r="X20" i="16"/>
  <c r="F38" i="12"/>
  <c r="Y32" i="16"/>
  <c r="G10" i="16"/>
  <c r="X45" i="16"/>
  <c r="O26" i="11"/>
  <c r="M24" i="11"/>
  <c r="AO12" i="16"/>
  <c r="F44" i="12"/>
  <c r="AC15" i="15"/>
  <c r="AP9" i="12"/>
  <c r="G37" i="16"/>
  <c r="AG43" i="16"/>
  <c r="AG11" i="11"/>
  <c r="AE25" i="15"/>
  <c r="O11" i="13"/>
  <c r="AP40" i="15"/>
  <c r="L18" i="12"/>
  <c r="D5" i="16"/>
  <c r="AG10" i="13"/>
  <c r="K40" i="13"/>
  <c r="F33" i="16"/>
  <c r="AH35" i="16"/>
  <c r="Y10" i="16"/>
  <c r="B40" i="12"/>
  <c r="T14" i="16"/>
  <c r="D36" i="11"/>
  <c r="AO6" i="12"/>
  <c r="W48" i="15"/>
  <c r="O35" i="11"/>
  <c r="AG13" i="13"/>
  <c r="D22" i="16"/>
  <c r="AK38" i="14"/>
  <c r="V40" i="15"/>
  <c r="C41" i="13"/>
  <c r="T51" i="16"/>
  <c r="AQ22" i="11"/>
  <c r="N38" i="13"/>
  <c r="AF6" i="14"/>
  <c r="AC39" i="12"/>
  <c r="AH10" i="13"/>
  <c r="T48" i="11"/>
  <c r="D42" i="11"/>
  <c r="K43" i="15"/>
  <c r="AO4" i="13"/>
  <c r="AF7" i="15"/>
  <c r="AN34" i="12"/>
  <c r="T12" i="14"/>
  <c r="AL41" i="15"/>
  <c r="L11" i="16"/>
  <c r="G32" i="11"/>
  <c r="T12" i="15"/>
  <c r="AP16" i="13"/>
  <c r="N23" i="13"/>
  <c r="AG6" i="12"/>
  <c r="AO38" i="13"/>
  <c r="T18" i="12"/>
  <c r="AE8" i="14"/>
  <c r="AH43" i="15"/>
  <c r="Y15" i="16"/>
  <c r="V49" i="12"/>
  <c r="V34" i="16"/>
  <c r="AO47" i="12"/>
  <c r="K25" i="16"/>
  <c r="U31" i="16"/>
  <c r="AP14" i="12"/>
  <c r="W21" i="12"/>
  <c r="D5" i="11"/>
  <c r="B22" i="16"/>
  <c r="V12" i="12"/>
  <c r="AN41" i="15"/>
  <c r="C6" i="12"/>
  <c r="AQ28" i="16"/>
  <c r="E26" i="12"/>
  <c r="W15" i="13"/>
  <c r="F48" i="13"/>
  <c r="P10" i="11"/>
  <c r="V24" i="11"/>
  <c r="P15" i="16"/>
  <c r="AP22" i="13"/>
  <c r="U27" i="13"/>
  <c r="G14" i="13"/>
  <c r="AG33" i="16"/>
  <c r="AG39" i="16"/>
  <c r="V15" i="12"/>
  <c r="AL43" i="16"/>
  <c r="P44" i="12"/>
  <c r="AE5" i="14"/>
  <c r="M22" i="15"/>
  <c r="K27" i="16"/>
  <c r="AC40" i="11"/>
  <c r="AH9" i="16"/>
  <c r="P12" i="13"/>
  <c r="D12" i="16"/>
  <c r="L17" i="16"/>
  <c r="AL34" i="16"/>
  <c r="AF47" i="14"/>
  <c r="AO22" i="14"/>
  <c r="AE12" i="12"/>
  <c r="X43" i="15"/>
  <c r="AD19" i="12"/>
  <c r="O39" i="12"/>
  <c r="L42" i="13"/>
  <c r="T8" i="12"/>
  <c r="AF15" i="11"/>
  <c r="V27" i="12"/>
  <c r="U35" i="14"/>
  <c r="V11" i="15"/>
  <c r="G34" i="11"/>
  <c r="AG14" i="15"/>
  <c r="AM6" i="14"/>
  <c r="F32" i="12"/>
  <c r="AO25" i="13"/>
  <c r="C20" i="11"/>
  <c r="L14" i="15"/>
  <c r="G27" i="16"/>
  <c r="AE25" i="14"/>
  <c r="V28" i="16"/>
  <c r="P42" i="12"/>
  <c r="AD49" i="15"/>
  <c r="AD40" i="13"/>
  <c r="W6" i="14"/>
  <c r="L7" i="15"/>
  <c r="N13" i="13"/>
  <c r="AE24" i="15"/>
  <c r="AH51" i="12"/>
  <c r="E12" i="15"/>
  <c r="U32" i="16"/>
  <c r="L28" i="13"/>
  <c r="AN21" i="12"/>
  <c r="E20" i="11"/>
  <c r="AG17" i="16"/>
  <c r="AD8" i="11"/>
  <c r="AH21" i="15"/>
  <c r="AF24" i="16"/>
  <c r="U14" i="12"/>
  <c r="AN25" i="11"/>
  <c r="AD45" i="14"/>
  <c r="AF21" i="15"/>
  <c r="U10" i="15"/>
  <c r="AL5" i="11"/>
  <c r="AD12" i="13"/>
  <c r="E9" i="15"/>
  <c r="O20" i="16"/>
  <c r="O19" i="13"/>
  <c r="AG40" i="11"/>
  <c r="M30" i="15"/>
  <c r="U50" i="14"/>
  <c r="C48" i="15"/>
  <c r="AN11" i="14"/>
  <c r="AM4" i="13"/>
  <c r="Y26" i="15"/>
  <c r="AP34" i="15"/>
  <c r="P14" i="11"/>
  <c r="C11" i="16"/>
  <c r="AG10" i="15"/>
  <c r="W13" i="15"/>
  <c r="G31" i="16"/>
  <c r="B21" i="15"/>
  <c r="M37" i="16"/>
  <c r="AP23" i="15"/>
  <c r="K9" i="15"/>
  <c r="D51" i="16"/>
  <c r="O49" i="15"/>
  <c r="W35" i="12"/>
  <c r="B14" i="12"/>
  <c r="V39" i="11"/>
  <c r="C13" i="11"/>
  <c r="X51" i="13"/>
  <c r="N43" i="16"/>
  <c r="AE46" i="11"/>
  <c r="Y28" i="11"/>
  <c r="T24" i="12"/>
  <c r="AE36" i="14"/>
  <c r="AX8" i="14"/>
  <c r="AJ47" i="14"/>
  <c r="T39" i="16"/>
  <c r="R16" i="14"/>
  <c r="F51" i="11"/>
  <c r="AE37" i="12"/>
  <c r="V21" i="15"/>
  <c r="AQ25" i="15"/>
  <c r="AO48" i="13"/>
  <c r="AF50" i="11"/>
  <c r="P28" i="15"/>
  <c r="L37" i="15"/>
  <c r="X16" i="11"/>
  <c r="L7" i="11"/>
  <c r="G23" i="15"/>
  <c r="W29" i="13"/>
  <c r="K31" i="13"/>
  <c r="AF32" i="16"/>
  <c r="F21" i="11"/>
  <c r="G39" i="12"/>
  <c r="L50" i="16"/>
  <c r="M32" i="13"/>
  <c r="V20" i="14"/>
  <c r="AH8" i="16"/>
  <c r="AP18" i="15"/>
  <c r="L40" i="15"/>
  <c r="F36" i="13"/>
  <c r="AO45" i="11"/>
  <c r="X41" i="16"/>
  <c r="AF13" i="14"/>
  <c r="AN38" i="15"/>
  <c r="W14" i="16"/>
  <c r="N40" i="15"/>
  <c r="AD51" i="12"/>
  <c r="V9" i="16"/>
  <c r="U15" i="15"/>
  <c r="T24" i="11"/>
  <c r="AP27" i="16"/>
  <c r="AL45" i="15"/>
  <c r="V16" i="16"/>
  <c r="AC34" i="12"/>
  <c r="AF47" i="15"/>
  <c r="O48" i="15"/>
  <c r="AH6" i="15"/>
  <c r="K43" i="11"/>
  <c r="W25" i="12"/>
  <c r="AP35" i="11"/>
  <c r="L5" i="16"/>
  <c r="O22" i="15"/>
  <c r="AF46" i="12"/>
  <c r="L34" i="12"/>
  <c r="G5" i="13"/>
  <c r="AN39" i="11"/>
  <c r="AG41" i="16"/>
  <c r="AC13" i="16"/>
  <c r="X6" i="13"/>
  <c r="T6" i="16"/>
  <c r="V21" i="16"/>
  <c r="E12" i="12"/>
  <c r="W32" i="13"/>
  <c r="R33" i="14"/>
  <c r="AA6" i="14"/>
  <c r="G31" i="11"/>
  <c r="V33" i="16"/>
  <c r="AC27" i="12"/>
  <c r="AQ21" i="16"/>
  <c r="M25" i="11"/>
  <c r="X18" i="11"/>
  <c r="E45" i="11"/>
  <c r="AF25" i="16"/>
  <c r="U41" i="15"/>
  <c r="AD34" i="15"/>
  <c r="P43" i="11"/>
  <c r="AH51" i="13"/>
  <c r="AF15" i="14"/>
  <c r="AO37" i="12"/>
  <c r="B8" i="15"/>
  <c r="B15" i="12"/>
  <c r="K36" i="16"/>
  <c r="O23" i="12"/>
  <c r="AD12" i="11"/>
  <c r="AS42" i="14"/>
  <c r="L4" i="16"/>
  <c r="AH45" i="16"/>
  <c r="T34" i="16"/>
  <c r="N41" i="15"/>
  <c r="W4" i="13"/>
  <c r="O23" i="15"/>
  <c r="AL25" i="13"/>
  <c r="W23" i="13"/>
  <c r="C6" i="13"/>
  <c r="O28" i="11"/>
  <c r="AC37" i="12"/>
  <c r="AG16" i="11"/>
  <c r="AO42" i="14"/>
  <c r="D14" i="15"/>
  <c r="K25" i="12"/>
  <c r="AC50" i="16"/>
  <c r="S28" i="14"/>
  <c r="S39" i="14"/>
  <c r="AL39" i="12"/>
  <c r="K16" i="15"/>
  <c r="C36" i="16"/>
  <c r="AO9" i="12"/>
  <c r="T8" i="15"/>
  <c r="AH40" i="11"/>
  <c r="T10" i="13"/>
  <c r="P23" i="16"/>
  <c r="U33" i="12"/>
  <c r="AC26" i="14"/>
  <c r="W45" i="14"/>
  <c r="AQ11" i="11"/>
  <c r="AQ18" i="13"/>
  <c r="W26" i="16"/>
  <c r="AO47" i="14"/>
  <c r="Y24" i="12"/>
  <c r="F8" i="11"/>
  <c r="W11" i="15"/>
  <c r="AL27" i="15"/>
  <c r="O49" i="16"/>
  <c r="AW39" i="14"/>
  <c r="P37" i="13"/>
  <c r="AM45" i="11"/>
  <c r="V51" i="16"/>
  <c r="Y48" i="11"/>
  <c r="N48" i="16"/>
  <c r="W29" i="12"/>
  <c r="T42" i="13"/>
  <c r="T37" i="13"/>
  <c r="AF27" i="15"/>
  <c r="E41" i="12"/>
  <c r="V27" i="13"/>
  <c r="AF16" i="15"/>
  <c r="AE21" i="15"/>
  <c r="AD34" i="14"/>
  <c r="M13" i="15"/>
  <c r="P47" i="16"/>
  <c r="N45" i="13"/>
  <c r="AL48" i="14"/>
  <c r="AF20" i="14"/>
  <c r="L18" i="13"/>
  <c r="Y18" i="16"/>
  <c r="N45" i="11"/>
  <c r="U17" i="16"/>
  <c r="AP46" i="11"/>
  <c r="AC29" i="14"/>
  <c r="O7" i="16"/>
  <c r="AL18" i="15"/>
  <c r="W48" i="11"/>
  <c r="L21" i="15"/>
  <c r="AH21" i="16"/>
  <c r="Y8" i="15"/>
  <c r="AM14" i="16"/>
  <c r="AQ24" i="13"/>
  <c r="B45" i="11"/>
  <c r="C28" i="13"/>
  <c r="Y46" i="12"/>
  <c r="X28" i="13"/>
  <c r="AN26" i="14"/>
  <c r="AV45" i="14"/>
  <c r="AE36" i="12"/>
  <c r="AC47" i="12"/>
  <c r="AW46" i="14"/>
  <c r="AN45" i="15"/>
  <c r="AM50" i="13"/>
  <c r="AL19" i="12"/>
  <c r="N45" i="16"/>
  <c r="P5" i="13"/>
  <c r="L8" i="16"/>
  <c r="O8" i="11"/>
  <c r="AF11" i="15"/>
  <c r="AW5" i="14"/>
  <c r="V31" i="12"/>
  <c r="U16" i="15"/>
  <c r="X16" i="16"/>
  <c r="K23" i="11"/>
  <c r="D26" i="12"/>
  <c r="AQ7" i="15"/>
  <c r="P15" i="13"/>
  <c r="AM17" i="11"/>
  <c r="AH47" i="12"/>
  <c r="AL46" i="14"/>
  <c r="AJ42" i="14"/>
  <c r="Y40" i="11"/>
  <c r="V37" i="16"/>
  <c r="F49" i="16"/>
  <c r="M31" i="13"/>
  <c r="AC38" i="11"/>
  <c r="AJ29" i="14"/>
  <c r="B41" i="11"/>
  <c r="F33" i="15"/>
  <c r="D43" i="11"/>
  <c r="S4" i="14"/>
  <c r="AM36" i="15"/>
  <c r="G20" i="12"/>
  <c r="P34" i="13"/>
  <c r="R5" i="14"/>
  <c r="E14" i="16"/>
  <c r="X19" i="15"/>
  <c r="K24" i="13"/>
  <c r="G32" i="13"/>
  <c r="AD18" i="16"/>
  <c r="AU30" i="14"/>
  <c r="AM28" i="12"/>
  <c r="AD12" i="14"/>
  <c r="AL25" i="11"/>
  <c r="AQ40" i="12"/>
  <c r="AM33" i="12"/>
  <c r="Y5" i="16"/>
  <c r="AO33" i="14"/>
  <c r="U37" i="15"/>
  <c r="V49" i="14"/>
  <c r="T27" i="11"/>
  <c r="N6" i="11"/>
  <c r="U51" i="14"/>
  <c r="B38" i="11"/>
  <c r="C46" i="13"/>
  <c r="E16" i="15"/>
  <c r="E24" i="11"/>
  <c r="AG35" i="11"/>
  <c r="L44" i="11"/>
  <c r="S22" i="14"/>
  <c r="AG20" i="16"/>
  <c r="AO50" i="16"/>
  <c r="V43" i="16"/>
  <c r="AF48" i="11"/>
  <c r="AC15" i="13"/>
  <c r="D34" i="16"/>
  <c r="AN4" i="16"/>
  <c r="R21" i="14"/>
  <c r="AL7" i="13"/>
  <c r="T21" i="13"/>
  <c r="D50" i="11"/>
  <c r="AF35" i="16"/>
  <c r="AF37" i="16"/>
  <c r="M44" i="16"/>
  <c r="AM10" i="16"/>
  <c r="B25" i="13"/>
  <c r="Y4" i="15"/>
  <c r="AF7" i="14"/>
  <c r="D43" i="16"/>
  <c r="X49" i="11"/>
  <c r="AE5" i="15"/>
  <c r="O23" i="16"/>
  <c r="AF25" i="11"/>
  <c r="E42" i="11"/>
  <c r="C6" i="16"/>
  <c r="W7" i="16"/>
  <c r="M30" i="16"/>
  <c r="AH36" i="13"/>
  <c r="AK50" i="14"/>
  <c r="N35" i="13"/>
  <c r="G13" i="12"/>
  <c r="AH30" i="16"/>
  <c r="D14" i="16"/>
  <c r="AD28" i="13"/>
  <c r="C5" i="11"/>
  <c r="AM26" i="15"/>
  <c r="AO10" i="13"/>
  <c r="E45" i="15"/>
  <c r="AE43" i="14"/>
  <c r="Y32" i="15"/>
  <c r="E28" i="13"/>
  <c r="AG51" i="13"/>
  <c r="X20" i="11"/>
  <c r="D9" i="16"/>
  <c r="E36" i="12"/>
  <c r="O47" i="16"/>
  <c r="AD34" i="16"/>
  <c r="AD8" i="15"/>
  <c r="AC48" i="13"/>
  <c r="V47" i="16"/>
  <c r="AP43" i="12"/>
  <c r="F47" i="16"/>
  <c r="W8" i="16"/>
  <c r="AN21" i="11"/>
  <c r="K7" i="16"/>
  <c r="AX36" i="14"/>
  <c r="AT41" i="14"/>
  <c r="AF20" i="13"/>
  <c r="O24" i="12"/>
  <c r="K43" i="13"/>
  <c r="N29" i="16"/>
  <c r="F23" i="12"/>
  <c r="AL21" i="15"/>
  <c r="AD14" i="14"/>
  <c r="AN38" i="14"/>
  <c r="O21" i="13"/>
  <c r="AD49" i="11"/>
  <c r="AQ24" i="15"/>
  <c r="T46" i="16"/>
  <c r="AL18" i="11"/>
  <c r="F40" i="16"/>
  <c r="G48" i="13"/>
  <c r="AV33" i="14"/>
  <c r="AF32" i="11"/>
  <c r="W26" i="11"/>
  <c r="M15" i="12"/>
  <c r="T44" i="16"/>
  <c r="B46" i="16"/>
  <c r="AG10" i="12"/>
  <c r="F51" i="16"/>
  <c r="V26" i="16"/>
  <c r="AC41" i="11"/>
  <c r="P32" i="11"/>
  <c r="W18" i="15"/>
  <c r="AO31" i="12"/>
  <c r="AH50" i="11"/>
  <c r="AH21" i="11"/>
  <c r="T37" i="12"/>
  <c r="AQ11" i="13"/>
  <c r="AM12" i="16"/>
  <c r="AL39" i="16"/>
  <c r="AH8" i="11"/>
  <c r="AO18" i="15"/>
  <c r="L30" i="11"/>
  <c r="AA35" i="14"/>
  <c r="U25" i="15"/>
  <c r="AD27" i="13"/>
  <c r="AL35" i="15"/>
  <c r="AJ40" i="14"/>
  <c r="F23" i="16"/>
  <c r="AV49" i="14"/>
  <c r="P19" i="16"/>
  <c r="AG34" i="13"/>
  <c r="D20" i="15"/>
  <c r="T19" i="13"/>
  <c r="N12" i="13"/>
  <c r="C50" i="11"/>
  <c r="Y31" i="13"/>
  <c r="AF6" i="12"/>
  <c r="M8" i="15"/>
  <c r="U27" i="16"/>
  <c r="M20" i="15"/>
  <c r="V50" i="11"/>
  <c r="O39" i="11"/>
  <c r="W26" i="14"/>
  <c r="AL6" i="13"/>
  <c r="L33" i="15"/>
  <c r="P44" i="11"/>
  <c r="AN51" i="14"/>
  <c r="AF47" i="11"/>
  <c r="C27" i="16"/>
  <c r="AD22" i="12"/>
  <c r="F7" i="12"/>
  <c r="AH28" i="16"/>
  <c r="X39" i="15"/>
  <c r="Y27" i="12"/>
  <c r="AT37" i="14"/>
  <c r="Y10" i="11"/>
  <c r="L7" i="13"/>
  <c r="AN46" i="12"/>
  <c r="E51" i="15"/>
  <c r="AV19" i="14"/>
  <c r="D7" i="15"/>
  <c r="AH32" i="13"/>
  <c r="T49" i="15"/>
  <c r="R6" i="14"/>
  <c r="M24" i="12"/>
  <c r="L23" i="16"/>
  <c r="AH19" i="13"/>
  <c r="T10" i="14"/>
  <c r="AN23" i="15"/>
  <c r="E46" i="11"/>
  <c r="AM18" i="15"/>
  <c r="X26" i="15"/>
  <c r="AW26" i="14"/>
  <c r="AP43" i="15"/>
  <c r="AC43" i="12"/>
  <c r="AC47" i="16"/>
  <c r="L41" i="15"/>
  <c r="AM27" i="14"/>
  <c r="U33" i="14"/>
  <c r="E18" i="13"/>
  <c r="N30" i="16"/>
  <c r="L13" i="16"/>
  <c r="K35" i="13"/>
  <c r="AD4" i="11"/>
  <c r="AO9" i="14"/>
  <c r="E47" i="12"/>
  <c r="AE46" i="15"/>
  <c r="AF49" i="15"/>
  <c r="AE36" i="15"/>
  <c r="X31" i="15"/>
  <c r="U5" i="14"/>
  <c r="AC16" i="11"/>
  <c r="P26" i="12"/>
  <c r="V33" i="13"/>
  <c r="O25" i="12"/>
  <c r="B28" i="12"/>
  <c r="M18" i="16"/>
  <c r="AE51" i="16"/>
  <c r="X7" i="15"/>
  <c r="AG17" i="11"/>
  <c r="N9" i="12"/>
  <c r="AN7" i="15"/>
  <c r="U13" i="12"/>
  <c r="U34" i="14"/>
  <c r="AE26" i="14"/>
  <c r="Y13" i="12"/>
  <c r="AU48" i="14"/>
  <c r="T4" i="16"/>
  <c r="Y35" i="16"/>
  <c r="AG31" i="15"/>
  <c r="AA51" i="14"/>
  <c r="T11" i="14"/>
  <c r="C19" i="15"/>
  <c r="V27" i="16"/>
  <c r="AG9" i="15"/>
  <c r="AM10" i="15"/>
  <c r="C34" i="16"/>
  <c r="AN22" i="13"/>
  <c r="M43" i="12"/>
  <c r="AH13" i="11"/>
  <c r="X32" i="11"/>
  <c r="O44" i="11"/>
  <c r="N11" i="15"/>
  <c r="O36" i="12"/>
  <c r="AL14" i="15"/>
  <c r="V4" i="12"/>
  <c r="AX43" i="14"/>
  <c r="AG32" i="13"/>
  <c r="N51" i="13"/>
  <c r="AE4" i="14"/>
  <c r="AK23" i="14"/>
  <c r="AO26" i="12"/>
  <c r="U47" i="13"/>
  <c r="E41" i="11"/>
  <c r="AN35" i="11"/>
  <c r="AW51" i="14"/>
  <c r="D10" i="12"/>
  <c r="W17" i="11"/>
  <c r="O29" i="15"/>
  <c r="AO4" i="14"/>
  <c r="G42" i="15"/>
  <c r="L17" i="13"/>
  <c r="U27" i="15"/>
  <c r="T30" i="12"/>
  <c r="B34" i="12"/>
  <c r="M14" i="12"/>
  <c r="AC19" i="14"/>
  <c r="G28" i="16"/>
  <c r="AQ35" i="11"/>
  <c r="P46" i="12"/>
  <c r="T30" i="15"/>
  <c r="X21" i="15"/>
  <c r="W29" i="11"/>
  <c r="T29" i="15"/>
  <c r="AN50" i="11"/>
  <c r="AQ5" i="15"/>
  <c r="U38" i="12"/>
  <c r="AP26" i="15"/>
  <c r="U46" i="16"/>
  <c r="AJ13" i="14"/>
  <c r="N46" i="11"/>
  <c r="AF20" i="12"/>
  <c r="X44" i="16"/>
  <c r="AM29" i="11"/>
  <c r="D32" i="16"/>
  <c r="AN16" i="14"/>
  <c r="AQ24" i="11"/>
  <c r="AP39" i="11"/>
  <c r="K30" i="13"/>
  <c r="U20" i="13"/>
  <c r="P9" i="11"/>
  <c r="AH43" i="12"/>
  <c r="AC49" i="16"/>
  <c r="K30" i="12"/>
  <c r="K21" i="13"/>
  <c r="U35" i="13"/>
  <c r="AC8" i="13"/>
  <c r="K36" i="12"/>
  <c r="Y17" i="13"/>
  <c r="AG6" i="15"/>
  <c r="U8" i="12"/>
  <c r="C14" i="13"/>
  <c r="AM32" i="12"/>
  <c r="K17" i="11"/>
  <c r="L25" i="16"/>
  <c r="M16" i="12"/>
  <c r="G17" i="11"/>
  <c r="W42" i="11"/>
  <c r="AF32" i="14"/>
  <c r="W37" i="13"/>
  <c r="S7" i="14"/>
  <c r="AD33" i="15"/>
  <c r="AO22" i="15"/>
  <c r="Y45" i="13"/>
  <c r="M39" i="13"/>
  <c r="M50" i="12"/>
  <c r="K20" i="16"/>
  <c r="AF36" i="14"/>
  <c r="G11" i="16"/>
  <c r="AX27" i="14"/>
  <c r="AU16" i="14"/>
  <c r="U23" i="16"/>
  <c r="AO31" i="15"/>
  <c r="AG44" i="13"/>
  <c r="AQ9" i="11"/>
  <c r="K7" i="11"/>
  <c r="D24" i="13"/>
  <c r="X47" i="15"/>
  <c r="AF5" i="15"/>
  <c r="V9" i="14"/>
  <c r="X22" i="15"/>
  <c r="D31" i="13"/>
  <c r="S46" i="14"/>
  <c r="AN48" i="13"/>
  <c r="AA15" i="14"/>
  <c r="AJ19" i="14"/>
  <c r="Y11" i="16"/>
  <c r="M34" i="13"/>
  <c r="D36" i="13"/>
  <c r="P17" i="13"/>
  <c r="U33" i="15"/>
  <c r="T6" i="15"/>
  <c r="V32" i="15"/>
  <c r="O28" i="13"/>
  <c r="U42" i="13"/>
  <c r="T15" i="14"/>
  <c r="AM50" i="11"/>
  <c r="AG48" i="13"/>
  <c r="AS22" i="14"/>
  <c r="AC39" i="11"/>
  <c r="AE15" i="14"/>
  <c r="T9" i="14"/>
  <c r="AQ40" i="11"/>
  <c r="F41" i="16"/>
  <c r="E31" i="13"/>
  <c r="AH8" i="13"/>
  <c r="K20" i="13"/>
  <c r="AG39" i="15"/>
  <c r="AE13" i="14"/>
  <c r="V13" i="13"/>
  <c r="C35" i="16"/>
  <c r="AH48" i="11"/>
  <c r="AU6" i="14"/>
  <c r="AN5" i="14"/>
  <c r="O48" i="12"/>
  <c r="B13" i="13"/>
  <c r="Y13" i="13"/>
  <c r="AO43" i="14"/>
  <c r="AD43" i="15"/>
  <c r="B37" i="13"/>
  <c r="L14" i="16"/>
  <c r="K37" i="13"/>
  <c r="C20" i="13"/>
  <c r="K29" i="12"/>
  <c r="B40" i="15"/>
  <c r="AD30" i="12"/>
  <c r="E36" i="15"/>
  <c r="T24" i="13"/>
  <c r="AF8" i="14"/>
  <c r="U10" i="11"/>
  <c r="AL7" i="15"/>
  <c r="B46" i="11"/>
  <c r="C8" i="15"/>
  <c r="AE27" i="13"/>
  <c r="W6" i="12"/>
  <c r="AV51" i="14"/>
  <c r="AP12" i="15"/>
  <c r="P24" i="16"/>
  <c r="O24" i="16"/>
  <c r="AL14" i="12"/>
  <c r="W24" i="11"/>
  <c r="B27" i="16"/>
  <c r="AN43" i="15"/>
  <c r="X14" i="11"/>
  <c r="W31" i="16"/>
  <c r="C33" i="13"/>
  <c r="AE46" i="14"/>
  <c r="D32" i="12"/>
  <c r="B6" i="16"/>
  <c r="AO12" i="13"/>
  <c r="L31" i="11"/>
  <c r="F9" i="15"/>
  <c r="D31" i="11"/>
  <c r="AQ41" i="12"/>
  <c r="W41" i="14"/>
  <c r="AD5" i="14"/>
  <c r="V18" i="16"/>
  <c r="C44" i="16"/>
  <c r="AF15" i="13"/>
  <c r="T28" i="12"/>
  <c r="AD46" i="16"/>
  <c r="AH34" i="16"/>
  <c r="L19" i="13"/>
  <c r="AM6" i="13"/>
  <c r="G35" i="15"/>
  <c r="AQ8" i="15"/>
  <c r="G49" i="12"/>
  <c r="AM49" i="13"/>
  <c r="B20" i="13"/>
  <c r="K51" i="12"/>
  <c r="N10" i="16"/>
  <c r="AH25" i="12"/>
  <c r="B14" i="13"/>
  <c r="AV43" i="14"/>
  <c r="AC11" i="15"/>
  <c r="L32" i="16"/>
  <c r="E14" i="15"/>
  <c r="AQ30" i="12"/>
  <c r="C15" i="11"/>
  <c r="AH15" i="12"/>
  <c r="AM51" i="13"/>
  <c r="D27" i="12"/>
  <c r="AF42" i="15"/>
  <c r="AP16" i="11"/>
  <c r="AN18" i="14"/>
  <c r="L12" i="15"/>
  <c r="AE30" i="15"/>
  <c r="AH33" i="12"/>
  <c r="V27" i="11"/>
  <c r="AM43" i="11"/>
  <c r="AK35" i="14"/>
  <c r="W19" i="12"/>
  <c r="P41" i="13"/>
  <c r="U47" i="16"/>
  <c r="Y31" i="16"/>
  <c r="U30" i="14"/>
  <c r="AL43" i="14"/>
  <c r="D8" i="11"/>
  <c r="O27" i="13"/>
  <c r="AG12" i="11"/>
  <c r="AD28" i="16"/>
  <c r="AP10" i="12"/>
  <c r="AG16" i="12"/>
  <c r="M16" i="11"/>
  <c r="R7" i="14"/>
  <c r="AP16" i="15"/>
  <c r="AL44" i="12"/>
  <c r="AH18" i="11"/>
  <c r="E40" i="11"/>
  <c r="AE29" i="11"/>
  <c r="AF26" i="14"/>
  <c r="O41" i="16"/>
  <c r="AN47" i="11"/>
  <c r="AJ36" i="14"/>
  <c r="AK19" i="14"/>
  <c r="G29" i="13"/>
  <c r="AP8" i="15"/>
  <c r="AQ43" i="13"/>
  <c r="G35" i="11"/>
  <c r="X13" i="16"/>
  <c r="T50" i="15"/>
  <c r="AC5" i="11"/>
  <c r="AQ20" i="15"/>
  <c r="D9" i="13"/>
  <c r="K51" i="15"/>
  <c r="B4" i="13"/>
  <c r="AP35" i="13"/>
  <c r="F11" i="12"/>
  <c r="AE16" i="16"/>
  <c r="T32" i="16"/>
  <c r="N4" i="16"/>
  <c r="AN12" i="16"/>
  <c r="C18" i="11"/>
  <c r="X16" i="15"/>
  <c r="B30" i="16"/>
  <c r="K13" i="16"/>
  <c r="Y5" i="15"/>
  <c r="G51" i="12"/>
  <c r="N40" i="16"/>
  <c r="AG27" i="11"/>
  <c r="AL47" i="14"/>
  <c r="Y42" i="13"/>
  <c r="E4" i="16"/>
  <c r="W43" i="13"/>
  <c r="C5" i="12"/>
  <c r="U28" i="12"/>
  <c r="B33" i="12"/>
  <c r="AF33" i="14"/>
  <c r="U34" i="11"/>
  <c r="AN22" i="11"/>
  <c r="AM27" i="15"/>
  <c r="AN9" i="11"/>
  <c r="C25" i="12"/>
  <c r="K44" i="13"/>
  <c r="AN35" i="15"/>
  <c r="AQ31" i="11"/>
  <c r="K10" i="11"/>
  <c r="AC43" i="13"/>
  <c r="AF48" i="14"/>
  <c r="C48" i="16"/>
  <c r="Y49" i="15"/>
  <c r="T33" i="12"/>
  <c r="AN31" i="12"/>
  <c r="D17" i="15"/>
  <c r="S41" i="14"/>
  <c r="AP45" i="11"/>
  <c r="E4" i="11"/>
  <c r="M19" i="15"/>
  <c r="AX7" i="14"/>
  <c r="AF21" i="14"/>
  <c r="O21" i="15"/>
  <c r="AQ50" i="12"/>
  <c r="AO23" i="15"/>
  <c r="C20" i="15"/>
  <c r="Y41" i="12"/>
  <c r="C37" i="12"/>
  <c r="W47" i="13"/>
  <c r="E25" i="16"/>
  <c r="AE26" i="16"/>
  <c r="M23" i="13"/>
  <c r="AW35" i="14"/>
  <c r="K35" i="11"/>
  <c r="AO29" i="11"/>
  <c r="V48" i="15"/>
  <c r="AH37" i="16"/>
  <c r="AF41" i="14"/>
  <c r="AG48" i="12"/>
  <c r="AF34" i="13"/>
  <c r="U12" i="15"/>
  <c r="X38" i="15"/>
  <c r="D47" i="15"/>
  <c r="K5" i="11"/>
  <c r="AG38" i="16"/>
  <c r="V49" i="13"/>
  <c r="AC41" i="16"/>
  <c r="G21" i="15"/>
  <c r="G32" i="16"/>
  <c r="AO50" i="11"/>
  <c r="AM50" i="15"/>
  <c r="P36" i="13"/>
  <c r="AD29" i="11"/>
  <c r="X11" i="15"/>
  <c r="AC20" i="13"/>
  <c r="AS27" i="14"/>
  <c r="AE6" i="11"/>
  <c r="F21" i="13"/>
  <c r="E19" i="11"/>
  <c r="AF23" i="13"/>
  <c r="AN18" i="13"/>
  <c r="K49" i="13"/>
  <c r="AL41" i="13"/>
  <c r="T40" i="14"/>
  <c r="W44" i="16"/>
  <c r="C15" i="12"/>
  <c r="E31" i="15"/>
  <c r="AH6" i="11"/>
  <c r="K6" i="15"/>
  <c r="AF30" i="14"/>
  <c r="O38" i="16"/>
  <c r="AE47" i="16"/>
  <c r="AW15" i="14"/>
  <c r="P33" i="16"/>
  <c r="G41" i="13"/>
  <c r="G20" i="13"/>
  <c r="L11" i="15"/>
  <c r="Y37" i="15"/>
  <c r="AQ13" i="13"/>
  <c r="X41" i="13"/>
  <c r="AW21" i="14"/>
  <c r="O43" i="16"/>
  <c r="AP6" i="15"/>
  <c r="B25" i="16"/>
  <c r="AC32" i="16"/>
  <c r="AD20" i="11"/>
  <c r="K22" i="11"/>
  <c r="AN40" i="14"/>
  <c r="D18" i="12"/>
  <c r="AD10" i="13"/>
  <c r="AV28" i="14"/>
  <c r="AF50" i="12"/>
  <c r="O36" i="16"/>
  <c r="AH43" i="16"/>
  <c r="O16" i="12"/>
  <c r="AP27" i="11"/>
  <c r="D31" i="15"/>
  <c r="O47" i="15"/>
  <c r="K32" i="13"/>
  <c r="W9" i="16"/>
  <c r="AX12" i="14"/>
  <c r="F19" i="11"/>
  <c r="W46" i="13"/>
  <c r="AM16" i="12"/>
  <c r="AK39" i="14"/>
  <c r="C23" i="12"/>
  <c r="P23" i="13"/>
  <c r="E21" i="16"/>
  <c r="AO26" i="15"/>
  <c r="AO20" i="14"/>
  <c r="AC25" i="16"/>
  <c r="Y29" i="15"/>
  <c r="P22" i="12"/>
  <c r="Y40" i="15"/>
  <c r="U34" i="13"/>
  <c r="AJ35" i="14"/>
  <c r="G49" i="15"/>
  <c r="AH12" i="11"/>
  <c r="L48" i="16"/>
  <c r="Y27" i="16"/>
  <c r="W51" i="12"/>
  <c r="X32" i="16"/>
  <c r="T10" i="16"/>
  <c r="E28" i="16"/>
  <c r="S43" i="14"/>
  <c r="V48" i="11"/>
  <c r="AC45" i="13"/>
  <c r="N51" i="11"/>
  <c r="AC19" i="11"/>
  <c r="S25" i="14"/>
  <c r="Y27" i="11"/>
  <c r="M12" i="13"/>
  <c r="F51" i="15"/>
  <c r="O40" i="13"/>
  <c r="AD24" i="12"/>
  <c r="N5" i="12"/>
  <c r="T34" i="11"/>
  <c r="AC43" i="16"/>
  <c r="M36" i="11"/>
  <c r="E34" i="16"/>
  <c r="AF12" i="11"/>
  <c r="N32" i="13"/>
  <c r="AD22" i="13"/>
  <c r="E6" i="15"/>
  <c r="AC36" i="16"/>
  <c r="AO25" i="15"/>
  <c r="P14" i="12"/>
  <c r="AV23" i="14"/>
  <c r="AO39" i="12"/>
  <c r="O40" i="11"/>
  <c r="AO28" i="11"/>
  <c r="F14" i="11"/>
  <c r="E36" i="11"/>
  <c r="G46" i="12"/>
  <c r="AN21" i="15"/>
  <c r="C11" i="11"/>
  <c r="K19" i="11"/>
  <c r="T49" i="14"/>
  <c r="AD30" i="11"/>
  <c r="V42" i="12"/>
  <c r="X47" i="16"/>
  <c r="W45" i="13"/>
  <c r="K44" i="11"/>
  <c r="D17" i="16"/>
  <c r="AO17" i="14"/>
  <c r="G9" i="16"/>
  <c r="M9" i="11"/>
  <c r="AC8" i="12"/>
  <c r="N23" i="12"/>
  <c r="T28" i="16"/>
  <c r="AL20" i="13"/>
  <c r="E39" i="11"/>
  <c r="AP42" i="15"/>
  <c r="L5" i="13"/>
  <c r="Y49" i="16"/>
  <c r="U50" i="15"/>
  <c r="D38" i="12"/>
  <c r="K50" i="15"/>
  <c r="AO13" i="14"/>
  <c r="AH20" i="13"/>
  <c r="AD35" i="15"/>
  <c r="AN47" i="15"/>
  <c r="N6" i="15"/>
  <c r="AO49" i="14"/>
  <c r="AM47" i="12"/>
  <c r="AK10" i="14"/>
  <c r="AM18" i="13"/>
  <c r="P31" i="11"/>
  <c r="W13" i="12"/>
  <c r="L21" i="12"/>
  <c r="U12" i="11"/>
  <c r="B12" i="11"/>
  <c r="M23" i="11"/>
  <c r="AD25" i="11"/>
  <c r="T24" i="16"/>
  <c r="AL42" i="15"/>
  <c r="AL17" i="11"/>
  <c r="E32" i="15"/>
  <c r="T16" i="13"/>
  <c r="AN36" i="12"/>
  <c r="F10" i="11"/>
  <c r="D17" i="13"/>
  <c r="AD42" i="11"/>
  <c r="AC33" i="14"/>
  <c r="W50" i="11"/>
  <c r="G28" i="11"/>
  <c r="L6" i="12"/>
  <c r="AS8" i="14"/>
  <c r="AL12" i="15"/>
  <c r="AF48" i="15"/>
  <c r="AP44" i="15"/>
  <c r="V10" i="11"/>
  <c r="AG32" i="11"/>
  <c r="AD27" i="16"/>
  <c r="V25" i="16"/>
  <c r="AX20" i="14"/>
  <c r="AS12" i="14"/>
  <c r="AU37" i="14"/>
  <c r="AD26" i="12"/>
  <c r="E40" i="13"/>
  <c r="G47" i="12"/>
  <c r="V11" i="14"/>
  <c r="U43" i="12"/>
  <c r="B18" i="12"/>
  <c r="F4" i="11"/>
  <c r="O42" i="11"/>
  <c r="M30" i="11"/>
  <c r="AM24" i="15"/>
  <c r="C32" i="16"/>
  <c r="L41" i="11"/>
  <c r="AP36" i="11"/>
  <c r="D22" i="13"/>
  <c r="AP19" i="11"/>
  <c r="AD31" i="13"/>
  <c r="P38" i="15"/>
  <c r="C13" i="16"/>
  <c r="P51" i="11"/>
  <c r="W46" i="15"/>
  <c r="M49" i="13"/>
  <c r="AQ31" i="13"/>
  <c r="AN16" i="15"/>
  <c r="W13" i="13"/>
  <c r="M5" i="13"/>
  <c r="E27" i="16"/>
  <c r="Y7" i="15"/>
  <c r="AW31" i="14"/>
  <c r="F38" i="11"/>
  <c r="AD26" i="14"/>
  <c r="AQ44" i="12"/>
  <c r="W24" i="14"/>
  <c r="AH42" i="15"/>
  <c r="E51" i="13"/>
  <c r="AG18" i="12"/>
  <c r="AL28" i="16"/>
  <c r="AE41" i="11"/>
  <c r="B23" i="12"/>
  <c r="AH4" i="16"/>
  <c r="AG37" i="11"/>
  <c r="AM16" i="15"/>
  <c r="D45" i="16"/>
  <c r="C13" i="12"/>
  <c r="L9" i="12"/>
  <c r="G16" i="16"/>
  <c r="AM10" i="14"/>
  <c r="E28" i="15"/>
  <c r="N8" i="15"/>
  <c r="AP8" i="12"/>
  <c r="AW47" i="14"/>
  <c r="E23" i="13"/>
  <c r="AG37" i="15"/>
  <c r="AE6" i="12"/>
  <c r="C47" i="11"/>
  <c r="AD40" i="15"/>
  <c r="AT6" i="14"/>
  <c r="W47" i="15"/>
  <c r="AE39" i="15"/>
  <c r="U12" i="13"/>
  <c r="V48" i="13"/>
  <c r="W25" i="16"/>
  <c r="AD20" i="15"/>
  <c r="M34" i="16"/>
  <c r="AM15" i="12"/>
  <c r="C4" i="15"/>
  <c r="AH36" i="12"/>
  <c r="AG44" i="11"/>
  <c r="AU10" i="14"/>
  <c r="F15" i="13"/>
  <c r="AN12" i="14"/>
  <c r="AE51" i="14"/>
  <c r="AG45" i="11"/>
  <c r="P4" i="12"/>
  <c r="AF34" i="14"/>
  <c r="N42" i="16"/>
  <c r="B29" i="15"/>
  <c r="C18" i="13"/>
  <c r="AQ41" i="11"/>
  <c r="X38" i="13"/>
  <c r="K11" i="13"/>
  <c r="AW13" i="14"/>
  <c r="AH13" i="16"/>
  <c r="AQ8" i="12"/>
  <c r="W20" i="12"/>
  <c r="B13" i="11"/>
  <c r="W27" i="14"/>
  <c r="M33" i="13"/>
  <c r="D46" i="13"/>
  <c r="AG28" i="15"/>
  <c r="AH14" i="12"/>
  <c r="AC37" i="11"/>
  <c r="AE22" i="15"/>
  <c r="M51" i="12"/>
  <c r="R11" i="14"/>
  <c r="AE27" i="15"/>
  <c r="T26" i="13"/>
  <c r="AF46" i="15"/>
  <c r="W42" i="15"/>
  <c r="AM29" i="14"/>
  <c r="AM49" i="14"/>
  <c r="F11" i="11"/>
  <c r="AA26" i="14"/>
  <c r="O38" i="15"/>
  <c r="C29" i="11"/>
  <c r="K51" i="11"/>
  <c r="C12" i="13"/>
  <c r="M20" i="13"/>
  <c r="N34" i="16"/>
  <c r="C44" i="13"/>
  <c r="AO41" i="12"/>
  <c r="N33" i="13"/>
  <c r="U35" i="11"/>
  <c r="C26" i="13"/>
  <c r="F36" i="16"/>
  <c r="AM42" i="15"/>
  <c r="F47" i="11"/>
  <c r="U42" i="11"/>
  <c r="K36" i="15"/>
  <c r="AE20" i="15"/>
  <c r="AL20" i="12"/>
  <c r="AC26" i="15"/>
  <c r="X49" i="12"/>
  <c r="U21" i="11"/>
  <c r="B50" i="15"/>
  <c r="C33" i="12"/>
  <c r="AM19" i="11"/>
  <c r="D30" i="16"/>
  <c r="AS30" i="14"/>
  <c r="AO35" i="14"/>
  <c r="AK8" i="14"/>
  <c r="N33" i="11"/>
  <c r="AM25" i="14"/>
  <c r="T44" i="14"/>
  <c r="Y21" i="15"/>
  <c r="AD37" i="15"/>
  <c r="AF51" i="12"/>
  <c r="AP10" i="11"/>
  <c r="AG23" i="11"/>
  <c r="AE16" i="13"/>
  <c r="Y48" i="13"/>
  <c r="AL18" i="16"/>
  <c r="S19" i="14"/>
  <c r="F44" i="16"/>
  <c r="P18" i="16"/>
  <c r="AE19" i="15"/>
  <c r="AA32" i="14"/>
  <c r="AD43" i="16"/>
  <c r="N36" i="12"/>
  <c r="AL50" i="11"/>
  <c r="AF30" i="15"/>
  <c r="K8" i="16"/>
  <c r="AF31" i="16"/>
  <c r="B39" i="16"/>
  <c r="AP10" i="15"/>
  <c r="AD36" i="14"/>
  <c r="AJ21" i="14"/>
  <c r="AE29" i="12"/>
  <c r="AN29" i="12"/>
  <c r="Y50" i="15"/>
  <c r="V40" i="11"/>
  <c r="V10" i="13"/>
  <c r="D6" i="13"/>
  <c r="L5" i="11"/>
  <c r="P9" i="12"/>
  <c r="AB25" i="14"/>
  <c r="AM19" i="15"/>
  <c r="V13" i="11"/>
  <c r="AL8" i="15"/>
  <c r="AC19" i="15"/>
  <c r="L4" i="12"/>
  <c r="AE28" i="15"/>
  <c r="P34" i="16"/>
  <c r="V25" i="11"/>
  <c r="M17" i="13"/>
  <c r="V35" i="13"/>
  <c r="O36" i="11"/>
  <c r="T36" i="12"/>
  <c r="AG22" i="16"/>
  <c r="B21" i="16"/>
  <c r="AH31" i="12"/>
  <c r="U34" i="12"/>
  <c r="U18" i="16"/>
  <c r="U44" i="14"/>
  <c r="AP35" i="12"/>
  <c r="AD45" i="13"/>
  <c r="V4" i="16"/>
  <c r="R43" i="14"/>
  <c r="V30" i="12"/>
  <c r="AF23" i="12"/>
  <c r="AC40" i="15"/>
  <c r="AM48" i="13"/>
  <c r="AX14" i="14"/>
  <c r="AP34" i="11"/>
  <c r="V38" i="11"/>
  <c r="U26" i="11"/>
  <c r="AF45" i="14"/>
  <c r="AN12" i="12"/>
  <c r="AF14" i="11"/>
  <c r="AU31" i="14"/>
  <c r="T18" i="11"/>
  <c r="O23" i="11"/>
  <c r="C42" i="13"/>
  <c r="N31" i="11"/>
  <c r="N42" i="12"/>
  <c r="W29" i="14"/>
  <c r="D7" i="11"/>
  <c r="W19" i="13"/>
  <c r="AO38" i="15"/>
  <c r="AD11" i="13"/>
  <c r="AN28" i="16"/>
  <c r="P33" i="12"/>
  <c r="AF35" i="12"/>
  <c r="S15" i="14"/>
  <c r="AD42" i="16"/>
  <c r="D51" i="13"/>
  <c r="AE25" i="16"/>
  <c r="AC20" i="15"/>
  <c r="AM19" i="14"/>
  <c r="B6" i="12"/>
  <c r="AP45" i="13"/>
  <c r="AQ26" i="13"/>
  <c r="AK11" i="14"/>
  <c r="AG13" i="16"/>
  <c r="AS23" i="14"/>
  <c r="AF33" i="15"/>
  <c r="Y19" i="11"/>
  <c r="AW27" i="14"/>
  <c r="N8" i="16"/>
  <c r="K39" i="13"/>
  <c r="P21" i="13"/>
  <c r="Y44" i="11"/>
  <c r="D27" i="16"/>
  <c r="AN32" i="14"/>
  <c r="V8" i="16"/>
  <c r="V22" i="12"/>
  <c r="AM34" i="14"/>
  <c r="G48" i="11"/>
  <c r="U14" i="15"/>
  <c r="AL15" i="15"/>
  <c r="AV8" i="14"/>
  <c r="AC5" i="14"/>
  <c r="AF12" i="15"/>
  <c r="AF50" i="14"/>
  <c r="AA28" i="14"/>
  <c r="Y25" i="12"/>
  <c r="AG19" i="15"/>
  <c r="P38" i="11"/>
  <c r="D21" i="13"/>
  <c r="AL22" i="12"/>
  <c r="AN25" i="13"/>
  <c r="AM51" i="15"/>
  <c r="D15" i="12"/>
  <c r="C38" i="11"/>
  <c r="D21" i="11"/>
  <c r="AK15" i="14"/>
  <c r="AQ7" i="11"/>
  <c r="B13" i="15"/>
  <c r="AQ16" i="12"/>
  <c r="O22" i="12"/>
  <c r="AL13" i="12"/>
  <c r="W14" i="13"/>
  <c r="G40" i="15"/>
  <c r="AU17" i="14"/>
  <c r="U45" i="12"/>
  <c r="AD48" i="13"/>
  <c r="T5" i="11"/>
  <c r="L39" i="16"/>
  <c r="AL25" i="15"/>
  <c r="W35" i="13"/>
  <c r="P12" i="12"/>
  <c r="AE38" i="14"/>
  <c r="AU22" i="14"/>
  <c r="AL47" i="13"/>
  <c r="AJ37" i="14"/>
  <c r="D8" i="15"/>
  <c r="AM23" i="11"/>
  <c r="AP13" i="15"/>
  <c r="K49" i="15"/>
  <c r="R50" i="14"/>
  <c r="M44" i="11"/>
  <c r="W20" i="13"/>
  <c r="N48" i="12"/>
  <c r="AL46" i="15"/>
  <c r="AL44" i="13"/>
  <c r="K42" i="15"/>
  <c r="AN4" i="13"/>
  <c r="AE7" i="14"/>
  <c r="AC10" i="15"/>
  <c r="AC36" i="12"/>
  <c r="V32" i="16"/>
  <c r="T44" i="12"/>
  <c r="M47" i="13"/>
  <c r="O11" i="11"/>
  <c r="AA12" i="14"/>
  <c r="N50" i="11"/>
  <c r="AF29" i="11"/>
  <c r="U41" i="13"/>
  <c r="AS6" i="14"/>
  <c r="B11" i="16"/>
  <c r="AM30" i="15"/>
  <c r="AM17" i="13"/>
  <c r="AB8" i="14"/>
  <c r="G45" i="12"/>
  <c r="Y23" i="12"/>
  <c r="AP44" i="12"/>
  <c r="AC15" i="14"/>
  <c r="F43" i="12"/>
  <c r="Y31" i="12"/>
  <c r="AL43" i="13"/>
  <c r="W25" i="11"/>
  <c r="G39" i="16"/>
  <c r="U15" i="11"/>
  <c r="AD7" i="14"/>
  <c r="AG23" i="16"/>
  <c r="U8" i="11"/>
  <c r="Y19" i="16"/>
  <c r="AO43" i="12"/>
  <c r="O29" i="16"/>
  <c r="X26" i="13"/>
  <c r="AA27" i="14"/>
  <c r="C28" i="16"/>
  <c r="D24" i="12"/>
  <c r="M19" i="16"/>
  <c r="K6" i="11"/>
  <c r="T32" i="11"/>
  <c r="K44" i="12"/>
  <c r="AQ32" i="11"/>
  <c r="AL47" i="12"/>
  <c r="X11" i="13"/>
  <c r="Y20" i="15"/>
  <c r="AF46" i="11"/>
  <c r="V40" i="16"/>
  <c r="AK30" i="14"/>
  <c r="X18" i="12"/>
  <c r="N50" i="15"/>
  <c r="AA9" i="14"/>
  <c r="AK12" i="14"/>
  <c r="AQ36" i="12"/>
  <c r="AQ18" i="15"/>
  <c r="P27" i="12"/>
  <c r="U48" i="13"/>
  <c r="B20" i="11"/>
  <c r="AM42" i="11"/>
  <c r="AB17" i="14"/>
  <c r="AO6" i="15"/>
  <c r="AH19" i="16"/>
  <c r="AV16" i="14"/>
  <c r="F30" i="11"/>
  <c r="X48" i="15"/>
  <c r="AU15" i="14"/>
  <c r="W36" i="12"/>
  <c r="M22" i="13"/>
  <c r="D13" i="15"/>
  <c r="AF24" i="15"/>
  <c r="T25" i="12"/>
  <c r="AG39" i="11"/>
  <c r="W38" i="11"/>
  <c r="AF13" i="15"/>
  <c r="AN31" i="11"/>
  <c r="G13" i="15"/>
  <c r="M37" i="13"/>
  <c r="AH26" i="16"/>
  <c r="D18" i="15"/>
  <c r="P27" i="16"/>
  <c r="Y7" i="12"/>
  <c r="D25" i="11"/>
  <c r="AL29" i="13"/>
  <c r="Y5" i="13"/>
  <c r="K12" i="15"/>
  <c r="AX4" i="14"/>
  <c r="W32" i="11"/>
  <c r="D16" i="16"/>
  <c r="AE9" i="13"/>
  <c r="AP50" i="12"/>
  <c r="V10" i="16"/>
  <c r="L48" i="13"/>
  <c r="O39" i="15"/>
  <c r="X17" i="12"/>
  <c r="U25" i="16"/>
  <c r="E36" i="13"/>
  <c r="M14" i="11"/>
  <c r="AE4" i="15"/>
  <c r="F48" i="11"/>
  <c r="U36" i="14"/>
  <c r="U48" i="12"/>
  <c r="AF42" i="11"/>
  <c r="M33" i="11"/>
  <c r="U19" i="16"/>
  <c r="AC23" i="16"/>
  <c r="G22" i="13"/>
  <c r="V37" i="12"/>
  <c r="X43" i="11"/>
  <c r="O20" i="11"/>
  <c r="E31" i="12"/>
  <c r="AF51" i="13"/>
  <c r="AX28" i="14"/>
  <c r="AN51" i="12"/>
  <c r="M50" i="11"/>
  <c r="L26" i="15"/>
  <c r="T35" i="14"/>
  <c r="V21" i="11"/>
  <c r="AS37" i="14"/>
  <c r="AG46" i="16"/>
  <c r="AO5" i="15"/>
  <c r="C51" i="11"/>
  <c r="U15" i="12"/>
  <c r="AC17" i="11"/>
  <c r="AP32" i="11"/>
  <c r="AF50" i="15"/>
  <c r="AA38" i="14"/>
  <c r="U39" i="13"/>
  <c r="V46" i="14"/>
  <c r="AL49" i="12"/>
  <c r="AH29" i="12"/>
  <c r="K6" i="12"/>
  <c r="C12" i="15"/>
  <c r="W51" i="11"/>
  <c r="AL39" i="11"/>
  <c r="P19" i="12"/>
  <c r="AO32" i="15"/>
  <c r="U18" i="12"/>
  <c r="C20" i="12"/>
  <c r="AP11" i="13"/>
  <c r="K12" i="12"/>
  <c r="AQ32" i="12"/>
  <c r="P48" i="16"/>
  <c r="AL32" i="11"/>
  <c r="AH13" i="15"/>
  <c r="AT12" i="14"/>
  <c r="AH6" i="16"/>
  <c r="V5" i="16"/>
  <c r="N48" i="13"/>
  <c r="T47" i="15"/>
  <c r="W38" i="13"/>
  <c r="F12" i="16"/>
  <c r="O24" i="11"/>
  <c r="W12" i="14"/>
  <c r="D14" i="11"/>
  <c r="N16" i="15"/>
  <c r="U4" i="14"/>
  <c r="Y20" i="12"/>
  <c r="E15" i="13"/>
  <c r="D28" i="11"/>
  <c r="C26" i="15"/>
  <c r="G7" i="11"/>
  <c r="AV30" i="14"/>
  <c r="N19" i="13"/>
  <c r="P13" i="16"/>
  <c r="T25" i="14"/>
  <c r="AM17" i="14"/>
  <c r="W39" i="12"/>
  <c r="N22" i="13"/>
  <c r="B43" i="13"/>
  <c r="V14" i="11"/>
  <c r="AE20" i="16"/>
  <c r="E49" i="11"/>
  <c r="F5" i="16"/>
  <c r="AN36" i="13"/>
  <c r="AM9" i="15"/>
  <c r="AF40" i="11"/>
  <c r="U4" i="12"/>
  <c r="AE34" i="16"/>
  <c r="AH23" i="11"/>
  <c r="AP5" i="12"/>
  <c r="AD33" i="11"/>
  <c r="AD15" i="14"/>
  <c r="N29" i="12"/>
  <c r="U29" i="13"/>
  <c r="R27" i="14"/>
  <c r="AM35" i="15"/>
  <c r="AQ39" i="13"/>
  <c r="M26" i="12"/>
  <c r="AE11" i="15"/>
  <c r="X33" i="13"/>
  <c r="AF27" i="11"/>
  <c r="AJ25" i="14"/>
  <c r="C18" i="12"/>
  <c r="AE14" i="14"/>
  <c r="P49" i="16"/>
  <c r="AP25" i="15"/>
  <c r="F15" i="15"/>
  <c r="D27" i="15"/>
  <c r="D26" i="11"/>
  <c r="AP43" i="13"/>
  <c r="AD42" i="13"/>
  <c r="AC36" i="14"/>
  <c r="U20" i="11"/>
  <c r="F20" i="11"/>
  <c r="D13" i="16"/>
  <c r="L12" i="12"/>
  <c r="AG24" i="15"/>
  <c r="N9" i="13"/>
  <c r="D10" i="13"/>
  <c r="AL32" i="15"/>
  <c r="AM37" i="15"/>
  <c r="V50" i="16"/>
  <c r="P15" i="11"/>
  <c r="C17" i="11"/>
  <c r="C51" i="16"/>
  <c r="T17" i="15"/>
  <c r="AS7" i="14"/>
  <c r="E25" i="13"/>
  <c r="X21" i="13"/>
  <c r="E31" i="16"/>
  <c r="AA23" i="14"/>
  <c r="AD29" i="13"/>
  <c r="AD51" i="16"/>
  <c r="AC21" i="12"/>
  <c r="U9" i="14"/>
  <c r="AC11" i="14"/>
  <c r="AE15" i="15"/>
  <c r="V31" i="13"/>
  <c r="X27" i="13"/>
  <c r="M46" i="12"/>
  <c r="B35" i="13"/>
  <c r="AF19" i="13"/>
  <c r="B42" i="15"/>
  <c r="AG23" i="13"/>
  <c r="Y49" i="11"/>
  <c r="C24" i="11"/>
  <c r="N17" i="16"/>
  <c r="E24" i="15"/>
  <c r="AU40" i="14"/>
  <c r="R8" i="14"/>
  <c r="O41" i="15"/>
  <c r="AM38" i="15"/>
  <c r="AE20" i="11"/>
  <c r="T9" i="11"/>
  <c r="K27" i="11"/>
  <c r="AE12" i="11"/>
  <c r="G50" i="11"/>
  <c r="AC4" i="14"/>
  <c r="W4" i="15"/>
  <c r="C22" i="12"/>
  <c r="O17" i="15"/>
  <c r="O43" i="11"/>
  <c r="N19" i="16"/>
  <c r="N25" i="13"/>
  <c r="Y7" i="11"/>
  <c r="C20" i="16"/>
  <c r="M9" i="12"/>
  <c r="M26" i="15"/>
  <c r="G17" i="15"/>
  <c r="AF42" i="12"/>
  <c r="M5" i="16"/>
  <c r="AH45" i="13"/>
  <c r="AD29" i="15"/>
  <c r="N26" i="16"/>
  <c r="AQ23" i="13"/>
  <c r="AM25" i="13"/>
  <c r="AM41" i="12"/>
  <c r="AF43" i="15"/>
  <c r="AD37" i="11"/>
  <c r="AQ21" i="12"/>
  <c r="D16" i="11"/>
  <c r="G26" i="12"/>
  <c r="C38" i="13"/>
  <c r="U10" i="14"/>
  <c r="T25" i="11"/>
  <c r="P25" i="12"/>
  <c r="AP28" i="12"/>
  <c r="AQ37" i="15"/>
  <c r="X28" i="15"/>
  <c r="O51" i="12"/>
  <c r="D43" i="15"/>
  <c r="AC48" i="12"/>
  <c r="AL37" i="14"/>
  <c r="L37" i="13"/>
  <c r="AO6" i="11"/>
  <c r="G43" i="12"/>
  <c r="AL21" i="14"/>
  <c r="AQ12" i="11"/>
  <c r="X11" i="11"/>
  <c r="X19" i="12"/>
  <c r="E18" i="12"/>
  <c r="AD35" i="14"/>
  <c r="V19" i="16"/>
  <c r="O8" i="16"/>
  <c r="G15" i="12"/>
  <c r="AO8" i="13"/>
  <c r="L32" i="11"/>
  <c r="C36" i="13"/>
  <c r="X4" i="16"/>
  <c r="B38" i="13"/>
  <c r="D26" i="15"/>
  <c r="Y37" i="13"/>
  <c r="AO30" i="15"/>
  <c r="T26" i="12"/>
  <c r="AM43" i="12"/>
  <c r="G25" i="13"/>
  <c r="E38" i="12"/>
  <c r="T16" i="15"/>
  <c r="AC48" i="16"/>
  <c r="G31" i="12"/>
  <c r="AM32" i="13"/>
  <c r="V25" i="12"/>
  <c r="AT15" i="14"/>
  <c r="AM19" i="12"/>
  <c r="T16" i="16"/>
  <c r="K15" i="11"/>
  <c r="U43" i="14"/>
  <c r="W49" i="15"/>
  <c r="V50" i="15"/>
  <c r="L24" i="16"/>
  <c r="AQ30" i="11"/>
  <c r="X40" i="12"/>
  <c r="AG32" i="15"/>
  <c r="AH38" i="11"/>
  <c r="AH44" i="12"/>
  <c r="V38" i="14"/>
  <c r="F19" i="16"/>
  <c r="AM22" i="14"/>
  <c r="AD17" i="15"/>
  <c r="AP31" i="13"/>
  <c r="K35" i="16"/>
  <c r="F50" i="16"/>
  <c r="T6" i="13"/>
  <c r="AG4" i="11"/>
  <c r="U50" i="12"/>
  <c r="AD21" i="12"/>
  <c r="AM48" i="15"/>
  <c r="AN44" i="11"/>
  <c r="AF44" i="13"/>
  <c r="E47" i="13"/>
  <c r="AH31" i="15"/>
  <c r="O28" i="12"/>
  <c r="AK42" i="14"/>
  <c r="V7" i="15"/>
  <c r="AG24" i="16"/>
  <c r="B16" i="16"/>
  <c r="K10" i="12"/>
  <c r="W43" i="11"/>
  <c r="T40" i="15"/>
  <c r="AF19" i="15"/>
  <c r="AL45" i="13"/>
  <c r="T31" i="11"/>
  <c r="D6" i="15"/>
  <c r="AM39" i="11"/>
  <c r="AF26" i="13"/>
  <c r="AP25" i="12"/>
  <c r="AA40" i="14"/>
  <c r="AG51" i="11"/>
  <c r="AS48" i="14"/>
  <c r="X13" i="11"/>
  <c r="AG11" i="12"/>
  <c r="X19" i="13"/>
  <c r="AQ26" i="11"/>
  <c r="V30" i="15"/>
  <c r="AH27" i="12"/>
  <c r="AN9" i="12"/>
  <c r="Y26" i="13"/>
  <c r="AE33" i="12"/>
  <c r="U29" i="16"/>
  <c r="F22" i="15"/>
  <c r="Y4" i="16"/>
  <c r="L36" i="15"/>
  <c r="AO46" i="14"/>
  <c r="L20" i="11"/>
  <c r="O18" i="12"/>
  <c r="D14" i="12"/>
  <c r="M41" i="15"/>
  <c r="AO35" i="12"/>
  <c r="V9" i="12"/>
  <c r="T45" i="14"/>
  <c r="U13" i="16"/>
  <c r="AB12" i="14"/>
  <c r="AH48" i="12"/>
  <c r="F18" i="13"/>
  <c r="R23" i="14"/>
  <c r="W31" i="12"/>
  <c r="V19" i="13"/>
  <c r="AM13" i="15"/>
  <c r="W20" i="15"/>
  <c r="M44" i="12"/>
  <c r="AK21" i="14"/>
  <c r="V8" i="11"/>
  <c r="F21" i="12"/>
  <c r="O5" i="12"/>
  <c r="B46" i="13"/>
  <c r="X8" i="13"/>
  <c r="G38" i="12"/>
  <c r="S42" i="14"/>
  <c r="AH7" i="13"/>
  <c r="AN42" i="14"/>
  <c r="F18" i="15"/>
  <c r="N18" i="12"/>
  <c r="AP27" i="12"/>
  <c r="V8" i="12"/>
  <c r="AM46" i="11"/>
  <c r="B32" i="13"/>
  <c r="AD46" i="15"/>
  <c r="P41" i="15"/>
  <c r="F7" i="11"/>
  <c r="E47" i="11"/>
  <c r="AF37" i="13"/>
  <c r="O17" i="13"/>
  <c r="Y19" i="12"/>
  <c r="K34" i="15"/>
  <c r="M48" i="15"/>
  <c r="V23" i="14"/>
  <c r="AE11" i="12"/>
  <c r="Y13" i="11"/>
  <c r="F34" i="11"/>
  <c r="AE46" i="16"/>
  <c r="AF49" i="12"/>
  <c r="AO11" i="13"/>
  <c r="AF49" i="14"/>
  <c r="AN8" i="15"/>
  <c r="G26" i="13"/>
  <c r="D20" i="16"/>
  <c r="L4" i="15"/>
  <c r="D37" i="13"/>
  <c r="U46" i="15"/>
  <c r="O42" i="13"/>
  <c r="AC38" i="15"/>
  <c r="AM45" i="13"/>
  <c r="N21" i="12"/>
  <c r="AE10" i="13"/>
  <c r="AL45" i="11"/>
  <c r="AN33" i="13"/>
  <c r="G19" i="16"/>
  <c r="P30" i="13"/>
  <c r="X36" i="16"/>
  <c r="AO47" i="11"/>
  <c r="AU26" i="14"/>
  <c r="AE8" i="11"/>
  <c r="C6" i="15"/>
  <c r="O32" i="16"/>
  <c r="C41" i="15"/>
  <c r="AW14" i="14"/>
  <c r="F28" i="16"/>
  <c r="AN28" i="14"/>
  <c r="E12" i="13"/>
  <c r="AN8" i="11"/>
  <c r="E16" i="16"/>
  <c r="AN12" i="15"/>
  <c r="U38" i="15"/>
  <c r="AP5" i="15"/>
  <c r="AL27" i="11"/>
  <c r="F11" i="15"/>
  <c r="Y45" i="16"/>
  <c r="AV41" i="14"/>
  <c r="U23" i="15"/>
  <c r="X48" i="12"/>
  <c r="F19" i="15"/>
  <c r="AC29" i="11"/>
  <c r="AH38" i="15"/>
  <c r="W38" i="12"/>
  <c r="M27" i="12"/>
  <c r="AE31" i="16"/>
  <c r="AN37" i="15"/>
  <c r="K19" i="16"/>
  <c r="K10" i="15"/>
  <c r="AN40" i="15"/>
  <c r="AB51" i="14"/>
  <c r="D23" i="11"/>
  <c r="G6" i="15"/>
  <c r="D15" i="13"/>
  <c r="AF30" i="13"/>
  <c r="K19" i="12"/>
  <c r="M16" i="16"/>
  <c r="E25" i="11"/>
  <c r="AJ20" i="14"/>
  <c r="D22" i="15"/>
  <c r="Y21" i="12"/>
  <c r="AN34" i="11"/>
  <c r="AN6" i="11"/>
  <c r="Y14" i="12"/>
  <c r="B16" i="13"/>
  <c r="AD12" i="15"/>
  <c r="X4" i="13"/>
  <c r="G17" i="13"/>
  <c r="C34" i="12"/>
  <c r="AN19" i="13"/>
  <c r="B22" i="11"/>
  <c r="X34" i="11"/>
  <c r="AC23" i="15"/>
  <c r="AF47" i="13"/>
  <c r="AD44" i="16"/>
  <c r="U43" i="16"/>
  <c r="AP38" i="12"/>
  <c r="AH13" i="13"/>
  <c r="AL32" i="14"/>
  <c r="AD14" i="12"/>
  <c r="AD40" i="16"/>
  <c r="E17" i="16"/>
  <c r="AM34" i="15"/>
  <c r="X43" i="13"/>
  <c r="L17" i="15"/>
  <c r="AL33" i="15"/>
  <c r="N16" i="13"/>
  <c r="N47" i="12"/>
  <c r="AH25" i="11"/>
  <c r="K29" i="15"/>
  <c r="V18" i="14"/>
  <c r="C14" i="12"/>
  <c r="X24" i="12"/>
  <c r="E45" i="13"/>
  <c r="AO6" i="14"/>
  <c r="AE45" i="14"/>
  <c r="AE10" i="11"/>
  <c r="AO31" i="11"/>
  <c r="X25" i="13"/>
  <c r="AD23" i="12"/>
  <c r="D30" i="11"/>
  <c r="AA34" i="14"/>
  <c r="AD28" i="12"/>
  <c r="AQ51" i="12"/>
  <c r="C7" i="11"/>
  <c r="T8" i="14"/>
  <c r="U50" i="11"/>
  <c r="AP6" i="12"/>
  <c r="AL39" i="13"/>
  <c r="AS25" i="14"/>
  <c r="C8" i="11"/>
  <c r="AL8" i="13"/>
  <c r="E7" i="13"/>
  <c r="C30" i="11"/>
  <c r="X40" i="13"/>
  <c r="T9" i="12"/>
  <c r="B7" i="11"/>
  <c r="F24" i="12"/>
  <c r="C24" i="12"/>
  <c r="U13" i="11"/>
  <c r="AH8" i="12"/>
  <c r="AO45" i="14"/>
  <c r="AN15" i="14"/>
  <c r="AS14" i="14"/>
  <c r="AG37" i="16"/>
  <c r="D20" i="12"/>
  <c r="N27" i="13"/>
  <c r="F20" i="16"/>
  <c r="T6" i="12"/>
  <c r="O29" i="11"/>
  <c r="AM39" i="14"/>
  <c r="AT39" i="14"/>
  <c r="AS5" i="14"/>
  <c r="G16" i="15"/>
  <c r="O26" i="15"/>
  <c r="AN24" i="14"/>
  <c r="AA7" i="14"/>
  <c r="P13" i="15"/>
  <c r="Y36" i="13"/>
  <c r="L43" i="15"/>
  <c r="W42" i="14"/>
  <c r="T42" i="12"/>
  <c r="E26" i="16"/>
  <c r="AG17" i="15"/>
  <c r="V9" i="11"/>
  <c r="D20" i="11"/>
  <c r="U23" i="13"/>
  <c r="R19" i="14"/>
  <c r="AB6" i="14"/>
  <c r="AD46" i="13"/>
  <c r="B26" i="13"/>
  <c r="AG18" i="13"/>
  <c r="AK14" i="14"/>
  <c r="C21" i="16"/>
  <c r="AD17" i="12"/>
  <c r="B41" i="16"/>
  <c r="D48" i="13"/>
  <c r="D28" i="15"/>
  <c r="V44" i="15"/>
  <c r="L36" i="12"/>
  <c r="AX23" i="14"/>
  <c r="E50" i="15"/>
  <c r="W22" i="15"/>
  <c r="O17" i="11"/>
  <c r="T25" i="13"/>
  <c r="W11" i="14"/>
  <c r="E10" i="11"/>
  <c r="N18" i="15"/>
  <c r="F15" i="11"/>
  <c r="W16" i="14"/>
  <c r="O10" i="11"/>
  <c r="M27" i="13"/>
  <c r="AX40" i="14"/>
  <c r="AP15" i="13"/>
  <c r="E48" i="15"/>
  <c r="L12" i="11"/>
  <c r="F17" i="13"/>
  <c r="AB11" i="14"/>
  <c r="AF35" i="11"/>
  <c r="T36" i="11"/>
  <c r="X45" i="13"/>
  <c r="C50" i="16"/>
  <c r="E4" i="13"/>
  <c r="AS13" i="14"/>
  <c r="X9" i="16"/>
  <c r="M13" i="13"/>
  <c r="G40" i="11"/>
  <c r="AE22" i="12"/>
  <c r="AH42" i="11"/>
  <c r="AF4" i="14"/>
  <c r="N32" i="12"/>
  <c r="X35" i="11"/>
  <c r="M6" i="12"/>
  <c r="X22" i="12"/>
  <c r="X9" i="12"/>
  <c r="AW34" i="14"/>
  <c r="AF21" i="12"/>
  <c r="B51" i="15"/>
  <c r="AO13" i="15"/>
  <c r="V19" i="15"/>
  <c r="X5" i="16"/>
  <c r="T15" i="13"/>
  <c r="N46" i="13"/>
  <c r="AH39" i="15"/>
  <c r="W27" i="16"/>
  <c r="AC38" i="14"/>
  <c r="AP51" i="13"/>
  <c r="AD47" i="13"/>
  <c r="O14" i="11"/>
  <c r="D11" i="11"/>
  <c r="E11" i="12"/>
  <c r="T14" i="11"/>
  <c r="AN9" i="13"/>
  <c r="W7" i="13"/>
  <c r="C33" i="11"/>
  <c r="AT29" i="14"/>
  <c r="AC34" i="14"/>
  <c r="AN33" i="12"/>
  <c r="AP28" i="15"/>
  <c r="B10" i="12"/>
  <c r="AQ36" i="15"/>
  <c r="AE32" i="11"/>
  <c r="L33" i="12"/>
  <c r="AP49" i="15"/>
  <c r="G12" i="11"/>
  <c r="AO18" i="13"/>
  <c r="T14" i="15"/>
  <c r="W10" i="15"/>
  <c r="AD13" i="12"/>
  <c r="E5" i="12"/>
  <c r="F25" i="16"/>
  <c r="W28" i="12"/>
  <c r="K39" i="11"/>
  <c r="AD26" i="11"/>
  <c r="AF34" i="12"/>
  <c r="P6" i="11"/>
  <c r="AF7" i="12"/>
  <c r="G34" i="16"/>
  <c r="AH17" i="12"/>
  <c r="AE24" i="11"/>
  <c r="AH44" i="15"/>
  <c r="AN29" i="15"/>
  <c r="V40" i="12"/>
  <c r="AH30" i="12"/>
  <c r="AE14" i="16"/>
  <c r="V11" i="13"/>
  <c r="AC32" i="12"/>
  <c r="AN36" i="15"/>
  <c r="AF39" i="11"/>
  <c r="P42" i="16"/>
  <c r="AP40" i="11"/>
  <c r="AN32" i="11"/>
  <c r="AL17" i="15"/>
  <c r="AO12" i="11"/>
  <c r="E51" i="12"/>
  <c r="AW9" i="14"/>
  <c r="K6" i="13"/>
  <c r="O32" i="15"/>
  <c r="AC48" i="14"/>
  <c r="G45" i="11"/>
  <c r="AL36" i="15"/>
  <c r="M4" i="12"/>
  <c r="G50" i="12"/>
  <c r="L20" i="12"/>
  <c r="AM48" i="12"/>
  <c r="D44" i="12"/>
  <c r="T42" i="11"/>
  <c r="AD46" i="14"/>
  <c r="AF44" i="14"/>
  <c r="AT7" i="14"/>
  <c r="V47" i="13"/>
  <c r="P43" i="12"/>
  <c r="X21" i="12"/>
  <c r="AN14" i="12"/>
  <c r="AM5" i="11"/>
  <c r="AH18" i="12"/>
  <c r="AP12" i="12"/>
  <c r="L9" i="16"/>
  <c r="F8" i="15"/>
  <c r="F8" i="16"/>
  <c r="AN47" i="12"/>
  <c r="U42" i="12"/>
  <c r="AE32" i="13"/>
  <c r="E25" i="12"/>
  <c r="K47" i="11"/>
  <c r="O42" i="15"/>
  <c r="F9" i="13"/>
  <c r="G18" i="11"/>
  <c r="K29" i="13"/>
  <c r="K4" i="12"/>
  <c r="P48" i="13"/>
  <c r="T7" i="14"/>
  <c r="K5" i="13"/>
  <c r="AC7" i="13"/>
  <c r="AC49" i="13"/>
  <c r="AG13" i="11"/>
  <c r="W7" i="12"/>
  <c r="AG14" i="12"/>
  <c r="AD29" i="12"/>
  <c r="D18" i="11"/>
  <c r="AO17" i="15"/>
  <c r="V22" i="11"/>
  <c r="R29" i="14"/>
  <c r="E17" i="12"/>
  <c r="B35" i="12"/>
  <c r="O46" i="12"/>
  <c r="G47" i="15"/>
  <c r="AE7" i="13"/>
  <c r="X36" i="11"/>
  <c r="AM20" i="14"/>
  <c r="AO11" i="11"/>
  <c r="F40" i="15"/>
  <c r="W48" i="14"/>
  <c r="V40" i="14"/>
  <c r="L37" i="12"/>
  <c r="AC25" i="15"/>
  <c r="AU23" i="14"/>
  <c r="G4" i="15"/>
  <c r="AA46" i="14"/>
  <c r="AL42" i="12"/>
  <c r="AG21" i="11"/>
  <c r="AM34" i="12"/>
  <c r="Y50" i="13"/>
  <c r="K35" i="15"/>
  <c r="X30" i="12"/>
  <c r="AO20" i="12"/>
  <c r="L34" i="13"/>
  <c r="C43" i="12"/>
  <c r="AF9" i="14"/>
  <c r="AQ27" i="11"/>
  <c r="AB48" i="14"/>
  <c r="N41" i="13"/>
  <c r="O43" i="12"/>
  <c r="U18" i="13"/>
  <c r="AL34" i="12"/>
  <c r="L29" i="16"/>
  <c r="AE44" i="11"/>
  <c r="N4" i="13"/>
  <c r="O18" i="16"/>
  <c r="AH24" i="12"/>
  <c r="AA16" i="14"/>
  <c r="AD28" i="15"/>
  <c r="AF34" i="16"/>
  <c r="E43" i="13"/>
  <c r="AD44" i="12"/>
  <c r="W11" i="11"/>
  <c r="AM30" i="14"/>
  <c r="AH11" i="13"/>
  <c r="AL29" i="14"/>
  <c r="AH14" i="15"/>
  <c r="AF8" i="13"/>
  <c r="K4" i="15"/>
  <c r="L46" i="15"/>
  <c r="AF39" i="16"/>
  <c r="AD11" i="11"/>
  <c r="AM47" i="11"/>
  <c r="AG48" i="15"/>
  <c r="C49" i="11"/>
  <c r="W9" i="11"/>
  <c r="K10" i="16"/>
  <c r="B19" i="11"/>
  <c r="AN33" i="11"/>
  <c r="AF40" i="15"/>
  <c r="AU36" i="14"/>
  <c r="M30" i="12"/>
  <c r="R32" i="14"/>
  <c r="R45" i="14"/>
  <c r="N11" i="12"/>
  <c r="L11" i="13"/>
  <c r="AH16" i="12"/>
  <c r="AN4" i="15"/>
  <c r="AO24" i="15"/>
  <c r="U17" i="13"/>
  <c r="K19" i="13"/>
  <c r="AK24" i="14"/>
  <c r="V39" i="15"/>
  <c r="AU13" i="14"/>
  <c r="P50" i="12"/>
  <c r="P31" i="12"/>
  <c r="X42" i="13"/>
  <c r="Y36" i="16"/>
  <c r="L43" i="11"/>
  <c r="C25" i="15"/>
  <c r="AP24" i="11"/>
  <c r="AE13" i="12"/>
  <c r="T20" i="13"/>
  <c r="E27" i="15"/>
  <c r="B46" i="12"/>
  <c r="D51" i="11"/>
  <c r="AG22" i="12"/>
  <c r="AC41" i="12"/>
  <c r="AO18" i="12"/>
  <c r="S27" i="14"/>
  <c r="C51" i="13"/>
  <c r="V11" i="11"/>
  <c r="F19" i="12"/>
  <c r="AF32" i="13"/>
  <c r="G36" i="11"/>
  <c r="AE13" i="11"/>
  <c r="E34" i="12"/>
  <c r="C22" i="16"/>
  <c r="K11" i="15"/>
  <c r="N39" i="13"/>
  <c r="AN41" i="11"/>
  <c r="AD30" i="14"/>
  <c r="AE8" i="12"/>
  <c r="W34" i="12"/>
  <c r="U47" i="11"/>
  <c r="AC26" i="13"/>
  <c r="AF16" i="11"/>
  <c r="AE51" i="15"/>
  <c r="X17" i="16"/>
  <c r="W44" i="13"/>
  <c r="AC29" i="15"/>
  <c r="N48" i="15"/>
  <c r="E33" i="15"/>
  <c r="C42" i="16"/>
  <c r="AW7" i="14"/>
  <c r="U31" i="11"/>
  <c r="AF4" i="15"/>
  <c r="T42" i="16"/>
  <c r="AX31" i="14"/>
  <c r="AC46" i="15"/>
  <c r="M34" i="11"/>
  <c r="AC44" i="14"/>
  <c r="AO38" i="12"/>
  <c r="L41" i="13"/>
  <c r="D29" i="16"/>
  <c r="AL15" i="12"/>
  <c r="AP19" i="13"/>
  <c r="D19" i="11"/>
  <c r="E34" i="11"/>
  <c r="M12" i="11"/>
  <c r="AF15" i="16"/>
  <c r="W18" i="12"/>
  <c r="D39" i="12"/>
  <c r="AV25" i="14"/>
  <c r="F45" i="16"/>
  <c r="P14" i="13"/>
  <c r="W8" i="14"/>
  <c r="C9" i="12"/>
  <c r="AQ43" i="12"/>
  <c r="T34" i="13"/>
  <c r="V46" i="12"/>
  <c r="AE34" i="12"/>
  <c r="B49" i="13"/>
  <c r="AM11" i="14"/>
  <c r="AW36" i="14"/>
  <c r="M43" i="15"/>
  <c r="AH9" i="13"/>
  <c r="Y43" i="15"/>
  <c r="U51" i="11"/>
  <c r="E7" i="16"/>
  <c r="D6" i="11"/>
  <c r="AO15" i="13"/>
  <c r="M18" i="13"/>
  <c r="L29" i="15"/>
  <c r="AC45" i="15"/>
  <c r="K28" i="15"/>
  <c r="C9" i="16"/>
  <c r="AO5" i="13"/>
  <c r="AG33" i="11"/>
  <c r="U39" i="15"/>
  <c r="Y35" i="13"/>
  <c r="AF11" i="16"/>
  <c r="T39" i="15"/>
  <c r="N16" i="11"/>
  <c r="N24" i="11"/>
  <c r="AF50" i="13"/>
  <c r="AE23" i="13"/>
  <c r="U47" i="12"/>
  <c r="D39" i="13"/>
  <c r="AD33" i="13"/>
  <c r="E15" i="11"/>
  <c r="AQ6" i="13"/>
  <c r="AD10" i="12"/>
  <c r="U22" i="14"/>
  <c r="E32" i="11"/>
  <c r="D34" i="11"/>
  <c r="M4" i="15"/>
  <c r="AE15" i="13"/>
  <c r="AC27" i="14"/>
  <c r="AX24" i="14"/>
  <c r="AC36" i="11"/>
  <c r="K45" i="16"/>
  <c r="M31" i="15"/>
  <c r="S16" i="14"/>
  <c r="L10" i="13"/>
  <c r="T33" i="14"/>
  <c r="AL13" i="13"/>
  <c r="AE18" i="11"/>
  <c r="T50" i="11"/>
  <c r="P40" i="15"/>
  <c r="AQ22" i="15"/>
  <c r="AL48" i="12"/>
  <c r="B30" i="12"/>
  <c r="AD38" i="15"/>
  <c r="AC16" i="12"/>
  <c r="P35" i="11"/>
  <c r="D11" i="13"/>
  <c r="AL13" i="14"/>
  <c r="AW11" i="14"/>
  <c r="B45" i="12"/>
  <c r="AL33" i="13"/>
  <c r="P42" i="13"/>
  <c r="AL21" i="12"/>
  <c r="M42" i="16"/>
  <c r="G40" i="16"/>
  <c r="M26" i="11"/>
  <c r="AO15" i="15"/>
  <c r="M39" i="11"/>
  <c r="AL35" i="12"/>
  <c r="AC39" i="15"/>
  <c r="G4" i="11"/>
  <c r="AH23" i="12"/>
  <c r="AD15" i="11"/>
  <c r="E8" i="15"/>
  <c r="W51" i="16"/>
  <c r="W12" i="11"/>
  <c r="T13" i="11"/>
  <c r="V45" i="12"/>
  <c r="AJ12" i="14"/>
  <c r="AM23" i="12"/>
  <c r="AN10" i="15"/>
  <c r="X37" i="12"/>
  <c r="F30" i="13"/>
  <c r="D25" i="15"/>
  <c r="C31" i="13"/>
  <c r="C11" i="15"/>
  <c r="Y11" i="11"/>
  <c r="AW29" i="14"/>
  <c r="N15" i="13"/>
  <c r="AF44" i="12"/>
  <c r="Y43" i="11"/>
  <c r="U18" i="11"/>
  <c r="AK49" i="14"/>
  <c r="E14" i="11"/>
  <c r="R38" i="14"/>
  <c r="M35" i="13"/>
  <c r="AO35" i="13"/>
  <c r="F48" i="16"/>
  <c r="F37" i="13"/>
  <c r="G28" i="13"/>
  <c r="AC12" i="11"/>
  <c r="AH40" i="16"/>
  <c r="B48" i="15"/>
  <c r="V43" i="15"/>
  <c r="AD5" i="16"/>
  <c r="AS33" i="14"/>
  <c r="AE49" i="14"/>
  <c r="AD36" i="11"/>
  <c r="AF37" i="11"/>
  <c r="AL47" i="11"/>
  <c r="Y37" i="11"/>
  <c r="K19" i="15"/>
  <c r="W22" i="14"/>
  <c r="D15" i="15"/>
  <c r="K17" i="12"/>
  <c r="V20" i="16"/>
  <c r="Y17" i="11"/>
  <c r="M45" i="12"/>
  <c r="AO7" i="13"/>
  <c r="AF18" i="11"/>
  <c r="AL17" i="13"/>
  <c r="AA44" i="14"/>
  <c r="AP37" i="11"/>
  <c r="E11" i="13"/>
  <c r="G7" i="15"/>
  <c r="W38" i="14"/>
  <c r="D38" i="15"/>
  <c r="AP45" i="15"/>
  <c r="O7" i="13"/>
  <c r="AP47" i="12"/>
  <c r="D33" i="12"/>
  <c r="AQ24" i="12"/>
  <c r="F50" i="13"/>
  <c r="G43" i="15"/>
  <c r="V29" i="11"/>
  <c r="L29" i="12"/>
  <c r="V8" i="15"/>
  <c r="AM30" i="11"/>
  <c r="L27" i="11"/>
  <c r="W39" i="16"/>
  <c r="U5" i="11"/>
  <c r="AN7" i="13"/>
  <c r="AV24" i="14"/>
  <c r="G44" i="16"/>
  <c r="V24" i="15"/>
  <c r="AC14" i="13"/>
  <c r="W41" i="12"/>
  <c r="F9" i="12"/>
  <c r="AJ49" i="14"/>
  <c r="AU24" i="14"/>
  <c r="B34" i="11"/>
  <c r="AF44" i="16"/>
  <c r="T28" i="11"/>
  <c r="AU21" i="14"/>
  <c r="X24" i="13"/>
  <c r="L51" i="16"/>
  <c r="AL19" i="13"/>
  <c r="AD7" i="13"/>
  <c r="AV20" i="14"/>
  <c r="AL19" i="14"/>
  <c r="K30" i="11"/>
  <c r="F4" i="12"/>
  <c r="X39" i="13"/>
  <c r="E25" i="15"/>
  <c r="E8" i="11"/>
  <c r="AC42" i="11"/>
  <c r="L15" i="12"/>
  <c r="C43" i="15"/>
  <c r="U6" i="14"/>
  <c r="F27" i="12"/>
  <c r="AB38" i="14"/>
  <c r="AW17" i="14"/>
  <c r="K37" i="12"/>
  <c r="AH41" i="11"/>
  <c r="AG18" i="11"/>
  <c r="P45" i="13"/>
  <c r="X47" i="11"/>
  <c r="AH4" i="11"/>
  <c r="U4" i="11"/>
  <c r="E18" i="16"/>
  <c r="Y47" i="12"/>
  <c r="L46" i="11"/>
  <c r="T27" i="12"/>
  <c r="O12" i="12"/>
  <c r="M46" i="13"/>
  <c r="M29" i="11"/>
  <c r="E11" i="15"/>
  <c r="V50" i="12"/>
  <c r="U39" i="12"/>
  <c r="T34" i="14"/>
  <c r="AO43" i="11"/>
  <c r="AD21" i="13"/>
  <c r="O27" i="16"/>
  <c r="D32" i="13"/>
  <c r="AP17" i="12"/>
  <c r="AM21" i="13"/>
  <c r="AN43" i="12"/>
  <c r="AP14" i="13"/>
  <c r="Y5" i="11"/>
  <c r="C25" i="11"/>
  <c r="AV10" i="14"/>
  <c r="AO24" i="12"/>
  <c r="AC41" i="14"/>
  <c r="G47" i="11"/>
  <c r="X25" i="16"/>
  <c r="P49" i="15"/>
  <c r="M19" i="12"/>
  <c r="O18" i="11"/>
  <c r="AM16" i="11"/>
  <c r="AN5" i="15"/>
  <c r="W9" i="12"/>
  <c r="AD26" i="15"/>
  <c r="AG9" i="13"/>
  <c r="N30" i="13"/>
  <c r="P29" i="11"/>
  <c r="AX37" i="14"/>
  <c r="AL27" i="12"/>
  <c r="K22" i="15"/>
  <c r="AL29" i="15"/>
  <c r="AL22" i="13"/>
  <c r="B35" i="11"/>
  <c r="B27" i="13"/>
  <c r="AC24" i="12"/>
  <c r="X37" i="11"/>
  <c r="U28" i="14"/>
  <c r="P13" i="12"/>
  <c r="AD17" i="16"/>
  <c r="G21" i="13"/>
  <c r="AN44" i="13"/>
  <c r="P16" i="12"/>
  <c r="AH10" i="16"/>
  <c r="N35" i="12"/>
  <c r="B25" i="15"/>
  <c r="AE36" i="16"/>
  <c r="AG5" i="15"/>
  <c r="U20" i="16"/>
  <c r="B34" i="16"/>
  <c r="F43" i="15"/>
  <c r="N19" i="15"/>
  <c r="M26" i="13"/>
  <c r="AH23" i="13"/>
  <c r="AO48" i="11"/>
  <c r="AM32" i="15"/>
  <c r="AF27" i="13"/>
  <c r="L24" i="11"/>
  <c r="L21" i="11"/>
  <c r="AC46" i="12"/>
  <c r="P27" i="13"/>
  <c r="O28" i="15"/>
  <c r="C10" i="12"/>
  <c r="AN42" i="12"/>
  <c r="AG47" i="15"/>
  <c r="AQ27" i="15"/>
  <c r="B21" i="12"/>
  <c r="O14" i="13"/>
  <c r="AM26" i="11"/>
  <c r="V25" i="15"/>
  <c r="AQ48" i="13"/>
  <c r="X44" i="13"/>
  <c r="L15" i="11"/>
  <c r="G12" i="12"/>
  <c r="AE44" i="13"/>
  <c r="AD38" i="14"/>
  <c r="AD49" i="16"/>
  <c r="AG8" i="15"/>
  <c r="AC44" i="13"/>
  <c r="AL32" i="12"/>
  <c r="AN14" i="14"/>
  <c r="AO26" i="14"/>
  <c r="U23" i="11"/>
  <c r="G10" i="12"/>
  <c r="L20" i="15"/>
  <c r="AD50" i="13"/>
  <c r="O50" i="15"/>
  <c r="AG12" i="13"/>
  <c r="G44" i="15"/>
  <c r="AD30" i="15"/>
  <c r="P34" i="11"/>
  <c r="AL23" i="12"/>
  <c r="AC18" i="12"/>
  <c r="G39" i="11"/>
  <c r="AW16" i="14"/>
  <c r="AF27" i="16"/>
  <c r="P39" i="11"/>
  <c r="G49" i="16"/>
  <c r="X6" i="16"/>
  <c r="AM37" i="12"/>
  <c r="AQ19" i="12"/>
  <c r="AL19" i="15"/>
  <c r="AN8" i="13"/>
  <c r="AC31" i="12"/>
  <c r="L38" i="12"/>
  <c r="L48" i="15"/>
  <c r="T13" i="15"/>
  <c r="AH13" i="12"/>
  <c r="F37" i="12"/>
  <c r="AQ17" i="13"/>
  <c r="U17" i="14"/>
  <c r="AP22" i="11"/>
  <c r="AL20" i="15"/>
  <c r="B27" i="12"/>
  <c r="Y49" i="13"/>
  <c r="B33" i="11"/>
  <c r="U11" i="11"/>
  <c r="C27" i="13"/>
  <c r="F47" i="15"/>
  <c r="N10" i="12"/>
  <c r="AV35" i="14"/>
  <c r="AF18" i="16"/>
  <c r="AL31" i="11"/>
  <c r="AW43" i="14"/>
  <c r="AM16" i="13"/>
  <c r="T29" i="13"/>
  <c r="AM22" i="13"/>
  <c r="AD33" i="14"/>
  <c r="AB7" i="14"/>
  <c r="E29" i="15"/>
  <c r="AP36" i="15"/>
  <c r="P38" i="12"/>
  <c r="AF6" i="13"/>
  <c r="Y46" i="15"/>
  <c r="N34" i="13"/>
  <c r="F40" i="12"/>
  <c r="X23" i="12"/>
  <c r="K4" i="16"/>
  <c r="T43" i="12"/>
  <c r="W21" i="15"/>
  <c r="AD34" i="11"/>
  <c r="V5" i="15"/>
  <c r="AG15" i="11"/>
  <c r="Y39" i="16"/>
  <c r="AT5" i="14"/>
  <c r="P11" i="12"/>
  <c r="K9" i="11"/>
  <c r="AW40" i="14"/>
  <c r="P42" i="11"/>
  <c r="W15" i="16"/>
  <c r="AO43" i="15"/>
  <c r="AM46" i="13"/>
  <c r="F48" i="12"/>
  <c r="AN39" i="13"/>
  <c r="AP49" i="11"/>
  <c r="Y14" i="13"/>
  <c r="V6" i="16"/>
  <c r="AE42" i="15"/>
  <c r="AH5" i="11"/>
  <c r="AQ34" i="11"/>
  <c r="X12" i="12"/>
  <c r="C16" i="12"/>
  <c r="AH10" i="15"/>
  <c r="K23" i="15"/>
  <c r="P35" i="12"/>
  <c r="AN16" i="11"/>
  <c r="C29" i="15"/>
  <c r="P40" i="11"/>
  <c r="AN15" i="12"/>
  <c r="Y51" i="13"/>
  <c r="Y47" i="13"/>
  <c r="AP47" i="15"/>
  <c r="AB31" i="14"/>
  <c r="D33" i="13"/>
  <c r="AH5" i="12"/>
  <c r="P19" i="13"/>
  <c r="AO41" i="14"/>
  <c r="E46" i="13"/>
  <c r="X40" i="16"/>
  <c r="M25" i="16"/>
  <c r="N39" i="11"/>
  <c r="B27" i="11"/>
  <c r="AG10" i="16"/>
  <c r="C17" i="13"/>
  <c r="AN36" i="11"/>
  <c r="N14" i="13"/>
  <c r="AM9" i="12"/>
  <c r="P7" i="12"/>
  <c r="AN39" i="14"/>
  <c r="AO20" i="16"/>
  <c r="K35" i="12"/>
  <c r="AC9" i="15"/>
  <c r="D9" i="11"/>
  <c r="R15" i="14"/>
  <c r="O32" i="11"/>
  <c r="K45" i="13"/>
  <c r="AC30" i="14"/>
  <c r="C15" i="15"/>
  <c r="P36" i="16"/>
  <c r="G31" i="15"/>
  <c r="N15" i="15"/>
  <c r="L51" i="13"/>
  <c r="E10" i="16"/>
  <c r="W38" i="16"/>
  <c r="AC19" i="13"/>
  <c r="D47" i="11"/>
  <c r="Y34" i="15"/>
  <c r="N25" i="12"/>
  <c r="U8" i="14"/>
  <c r="AC50" i="15"/>
  <c r="K14" i="16"/>
  <c r="AE12" i="15"/>
  <c r="N44" i="15"/>
  <c r="AO11" i="15"/>
  <c r="E30" i="12"/>
  <c r="T22" i="12"/>
  <c r="AC8" i="15"/>
  <c r="AC33" i="16"/>
  <c r="G10" i="13"/>
  <c r="W36" i="15"/>
  <c r="AJ31" i="14"/>
  <c r="AN30" i="12"/>
  <c r="AQ16" i="13"/>
  <c r="AL4" i="15"/>
  <c r="AS32" i="14"/>
  <c r="L38" i="13"/>
  <c r="AF38" i="13"/>
  <c r="P5" i="16"/>
  <c r="AP11" i="12"/>
  <c r="AE20" i="13"/>
  <c r="F29" i="11"/>
  <c r="AD20" i="12"/>
  <c r="AB19" i="14"/>
  <c r="X29" i="13"/>
  <c r="K34" i="12"/>
  <c r="AH18" i="13"/>
  <c r="AC7" i="11"/>
  <c r="W43" i="12"/>
  <c r="AF9" i="13"/>
  <c r="AM23" i="15"/>
  <c r="AE41" i="16"/>
  <c r="AG35" i="13"/>
  <c r="AH5" i="15"/>
  <c r="Y29" i="16"/>
  <c r="AC31" i="13"/>
  <c r="G15" i="11"/>
  <c r="AD25" i="13"/>
  <c r="W32" i="12"/>
  <c r="T11" i="12"/>
  <c r="AH31" i="11"/>
  <c r="P39" i="13"/>
  <c r="B26" i="15"/>
  <c r="AP44" i="11"/>
  <c r="AF20" i="11"/>
  <c r="AM32" i="11"/>
  <c r="E28" i="12"/>
  <c r="D11" i="16"/>
  <c r="E24" i="16"/>
  <c r="C40" i="16"/>
  <c r="AL12" i="13"/>
  <c r="AC49" i="11"/>
  <c r="AS9" i="14"/>
  <c r="AM35" i="13"/>
  <c r="AD22" i="16"/>
  <c r="P16" i="11"/>
  <c r="E49" i="15"/>
  <c r="B18" i="13"/>
  <c r="AF4" i="13"/>
  <c r="AM4" i="14"/>
  <c r="E51" i="11"/>
  <c r="AL43" i="12"/>
  <c r="U16" i="12"/>
  <c r="AU43" i="14"/>
  <c r="N8" i="13"/>
  <c r="K47" i="13"/>
  <c r="T12" i="12"/>
  <c r="Y23" i="15"/>
  <c r="D48" i="15"/>
  <c r="AL50" i="15"/>
  <c r="AK36" i="14"/>
  <c r="AM10" i="12"/>
  <c r="AK44" i="14"/>
  <c r="X14" i="15"/>
  <c r="K9" i="16"/>
  <c r="G24" i="16"/>
  <c r="AF44" i="11"/>
  <c r="E22" i="13"/>
  <c r="Y39" i="12"/>
  <c r="AC31" i="16"/>
  <c r="T47" i="12"/>
  <c r="D5" i="15"/>
  <c r="U31" i="12"/>
  <c r="V42" i="14"/>
  <c r="P51" i="15"/>
  <c r="Y35" i="11"/>
  <c r="AN13" i="15"/>
  <c r="AE50" i="13"/>
  <c r="AC51" i="13"/>
  <c r="W13" i="11"/>
  <c r="AL8" i="12"/>
  <c r="AP33" i="12"/>
  <c r="W39" i="14"/>
  <c r="B12" i="12"/>
  <c r="AD13" i="14"/>
  <c r="AH16" i="13"/>
  <c r="AH19" i="12"/>
  <c r="V20" i="13"/>
  <c r="D50" i="12"/>
  <c r="P11" i="15"/>
  <c r="AG8" i="12"/>
  <c r="P11" i="11"/>
  <c r="AF19" i="14"/>
  <c r="V49" i="15"/>
  <c r="AM35" i="11"/>
  <c r="AC42" i="12"/>
  <c r="AC5" i="12"/>
  <c r="C19" i="16"/>
  <c r="O9" i="15"/>
  <c r="AK48" i="14"/>
  <c r="T5" i="14"/>
  <c r="Y16" i="13"/>
  <c r="L5" i="12"/>
  <c r="AU45" i="14"/>
  <c r="B35" i="15"/>
  <c r="AD32" i="12"/>
  <c r="AF12" i="13"/>
  <c r="X45" i="15"/>
  <c r="AN5" i="13"/>
  <c r="U19" i="11"/>
  <c r="AF23" i="15"/>
  <c r="T42" i="15"/>
  <c r="M41" i="11"/>
  <c r="AQ43" i="11"/>
  <c r="B51" i="12"/>
  <c r="U51" i="13"/>
  <c r="D48" i="12"/>
  <c r="AS18" i="14"/>
  <c r="L49" i="15"/>
  <c r="AL5" i="12"/>
  <c r="AL6" i="11"/>
  <c r="AM39" i="12"/>
  <c r="AO29" i="15"/>
  <c r="F28" i="15"/>
  <c r="AO43" i="13"/>
  <c r="E43" i="12"/>
  <c r="U7" i="13"/>
  <c r="AQ16" i="15"/>
  <c r="B44" i="15"/>
  <c r="AD48" i="14"/>
  <c r="P30" i="11"/>
  <c r="AF24" i="11"/>
  <c r="AG31" i="12"/>
  <c r="P5" i="12"/>
  <c r="X10" i="15"/>
  <c r="AP31" i="11"/>
  <c r="C46" i="15"/>
  <c r="AH43" i="13"/>
  <c r="E8" i="16"/>
  <c r="AN20" i="12"/>
  <c r="AP29" i="12"/>
  <c r="X37" i="16"/>
  <c r="M37" i="12"/>
  <c r="AE50" i="16"/>
  <c r="AO39" i="15"/>
  <c r="AH27" i="11"/>
  <c r="AM40" i="13"/>
  <c r="L25" i="11"/>
  <c r="G38" i="16"/>
  <c r="X46" i="16"/>
  <c r="AH50" i="12"/>
  <c r="AE21" i="13"/>
  <c r="G41" i="11"/>
  <c r="E38" i="13"/>
  <c r="C34" i="15"/>
  <c r="E50" i="16"/>
  <c r="U29" i="14"/>
  <c r="AL20" i="11"/>
  <c r="K8" i="13"/>
  <c r="D8" i="12"/>
  <c r="W44" i="15"/>
  <c r="AB42" i="14"/>
  <c r="W45" i="15"/>
  <c r="M41" i="16"/>
  <c r="U17" i="12"/>
  <c r="K27" i="13"/>
  <c r="AK16" i="14"/>
  <c r="AP39" i="12"/>
  <c r="B13" i="16"/>
  <c r="G16" i="12"/>
  <c r="K38" i="11"/>
  <c r="L8" i="15"/>
  <c r="T47" i="14"/>
  <c r="L49" i="11"/>
  <c r="AN29" i="13"/>
  <c r="C21" i="15"/>
  <c r="AO19" i="14"/>
  <c r="AH8" i="15"/>
  <c r="G22" i="11"/>
  <c r="B37" i="11"/>
  <c r="AD42" i="12"/>
  <c r="L49" i="13"/>
  <c r="G42" i="11"/>
  <c r="AM15" i="15"/>
  <c r="W45" i="12"/>
  <c r="P38" i="16"/>
  <c r="C9" i="15"/>
  <c r="V43" i="13"/>
  <c r="AE22" i="13"/>
  <c r="B35" i="16"/>
  <c r="G14" i="15"/>
  <c r="T40" i="11"/>
  <c r="V18" i="15"/>
  <c r="AN6" i="13"/>
  <c r="U24" i="11"/>
  <c r="P28" i="12"/>
  <c r="F46" i="11"/>
  <c r="B50" i="13"/>
  <c r="AH28" i="13"/>
  <c r="AE37" i="13"/>
  <c r="AH34" i="12"/>
  <c r="T26" i="11"/>
  <c r="AG21" i="12"/>
  <c r="B43" i="16"/>
  <c r="W37" i="16"/>
  <c r="O34" i="11"/>
  <c r="AB14" i="14"/>
  <c r="AN51" i="15"/>
  <c r="N33" i="12"/>
  <c r="N4" i="15"/>
  <c r="AL23" i="11"/>
  <c r="AC51" i="12"/>
  <c r="AG20" i="15"/>
  <c r="R49" i="14"/>
  <c r="O12" i="13"/>
  <c r="Y30" i="13"/>
  <c r="B23" i="13"/>
  <c r="D27" i="13"/>
  <c r="X23" i="15"/>
  <c r="AE9" i="14"/>
  <c r="D45" i="12"/>
  <c r="AQ26" i="12"/>
  <c r="V19" i="11"/>
  <c r="AM47" i="13"/>
  <c r="AV14" i="14"/>
  <c r="AC41" i="15"/>
  <c r="N49" i="11"/>
  <c r="T35" i="11"/>
  <c r="V6" i="15"/>
  <c r="D38" i="13"/>
  <c r="AL26" i="13"/>
  <c r="M7" i="13"/>
  <c r="AF37" i="14"/>
  <c r="AO23" i="14"/>
  <c r="AJ41" i="14"/>
  <c r="O48" i="16"/>
  <c r="AL44" i="11"/>
  <c r="U29" i="11"/>
  <c r="AN34" i="13"/>
  <c r="P43" i="13"/>
  <c r="Y8" i="13"/>
  <c r="U16" i="13"/>
  <c r="AN27" i="13"/>
  <c r="T19" i="14"/>
  <c r="D49" i="16"/>
  <c r="R13" i="14"/>
  <c r="W23" i="12"/>
  <c r="O11" i="12"/>
  <c r="AT25" i="14"/>
  <c r="G30" i="12"/>
  <c r="Y6" i="16"/>
  <c r="AL23" i="15"/>
  <c r="AL11" i="11"/>
  <c r="M23" i="15"/>
  <c r="AP15" i="15"/>
  <c r="AM44" i="11"/>
  <c r="T23" i="11"/>
  <c r="U9" i="13"/>
  <c r="P9" i="16"/>
  <c r="AD48" i="11"/>
  <c r="P44" i="16"/>
  <c r="AQ49" i="12"/>
  <c r="X50" i="12"/>
  <c r="AJ4" i="14"/>
  <c r="AL9" i="13"/>
  <c r="F41" i="15"/>
  <c r="O15" i="11"/>
  <c r="T36" i="16"/>
  <c r="AL36" i="12"/>
  <c r="G29" i="15"/>
  <c r="T31" i="13"/>
  <c r="AN11" i="11"/>
  <c r="AG7" i="12"/>
  <c r="D8" i="13"/>
  <c r="X27" i="15"/>
  <c r="AN14" i="11"/>
  <c r="W23" i="14"/>
  <c r="AC9" i="12"/>
  <c r="AM41" i="13"/>
  <c r="W16" i="15"/>
  <c r="AM46" i="15"/>
  <c r="C35" i="15"/>
  <c r="AA45" i="14"/>
  <c r="AQ6" i="12"/>
  <c r="C47" i="13"/>
  <c r="T44" i="13"/>
  <c r="O43" i="13"/>
  <c r="AG38" i="12"/>
  <c r="X6" i="12"/>
  <c r="AG19" i="11"/>
  <c r="E47" i="15"/>
  <c r="N34" i="12"/>
  <c r="AL30" i="14"/>
  <c r="AF17" i="15"/>
  <c r="E34" i="13"/>
  <c r="AF14" i="14"/>
  <c r="Y37" i="16"/>
  <c r="AE49" i="13"/>
  <c r="AH12" i="12"/>
  <c r="AF42" i="14"/>
  <c r="F35" i="15"/>
  <c r="W41" i="13"/>
  <c r="AO46" i="11"/>
  <c r="AH23" i="16"/>
  <c r="AP20" i="13"/>
  <c r="AM29" i="12"/>
  <c r="W27" i="11"/>
  <c r="W12" i="13"/>
  <c r="AF29" i="13"/>
  <c r="F14" i="15"/>
  <c r="N19" i="11"/>
  <c r="K14" i="13"/>
  <c r="AF11" i="11"/>
  <c r="X10" i="12"/>
  <c r="P21" i="16"/>
  <c r="AQ6" i="11"/>
  <c r="AQ48" i="12"/>
  <c r="AJ43" i="14"/>
  <c r="M51" i="13"/>
  <c r="T51" i="13"/>
  <c r="AN38" i="13"/>
  <c r="L50" i="11"/>
  <c r="AM24" i="14"/>
  <c r="V18" i="13"/>
  <c r="AD41" i="11"/>
  <c r="U10" i="13"/>
  <c r="G19" i="13"/>
  <c r="W9" i="14"/>
  <c r="AU49" i="14"/>
  <c r="E13" i="15"/>
  <c r="AL6" i="14"/>
  <c r="AC46" i="14"/>
  <c r="C48" i="11"/>
  <c r="AK7" i="14"/>
  <c r="AG11" i="15"/>
  <c r="P26" i="11"/>
  <c r="F29" i="15"/>
  <c r="U25" i="11"/>
  <c r="AH44" i="16"/>
  <c r="B49" i="15"/>
  <c r="C16" i="13"/>
  <c r="AE43" i="13"/>
  <c r="X21" i="11"/>
  <c r="AC21" i="13"/>
  <c r="AG36" i="12"/>
  <c r="K16" i="13"/>
  <c r="M50" i="16"/>
  <c r="AM35" i="12"/>
  <c r="AB28" i="14"/>
  <c r="AG27" i="12"/>
  <c r="AP4" i="12"/>
  <c r="B7" i="12"/>
  <c r="AC12" i="16"/>
  <c r="AE28" i="13"/>
  <c r="X9" i="15"/>
  <c r="AH25" i="13"/>
  <c r="AX15" i="14"/>
  <c r="AD42" i="14"/>
  <c r="AO29" i="14"/>
  <c r="M50" i="13"/>
  <c r="U35" i="12"/>
  <c r="AD24" i="11"/>
  <c r="O15" i="12"/>
  <c r="AD9" i="14"/>
  <c r="AO7" i="11"/>
  <c r="AF36" i="13"/>
  <c r="L18" i="11"/>
  <c r="L4" i="11"/>
  <c r="E16" i="11"/>
  <c r="E24" i="13"/>
  <c r="T16" i="11"/>
  <c r="K26" i="13"/>
  <c r="D16" i="12"/>
  <c r="AG6" i="11"/>
  <c r="W23" i="11"/>
  <c r="AQ49" i="13"/>
  <c r="AD17" i="14"/>
  <c r="V34" i="13"/>
  <c r="X44" i="15"/>
  <c r="AS44" i="14"/>
  <c r="P8" i="13"/>
  <c r="O8" i="13"/>
  <c r="AL14" i="11"/>
  <c r="L39" i="13"/>
  <c r="AM5" i="15"/>
  <c r="AP13" i="12"/>
  <c r="T49" i="13"/>
  <c r="E44" i="16"/>
  <c r="T29" i="16"/>
  <c r="G20" i="16"/>
  <c r="AO29" i="13"/>
  <c r="AM31" i="14"/>
  <c r="T47" i="16"/>
  <c r="G42" i="13"/>
  <c r="O6" i="13"/>
  <c r="L23" i="15"/>
  <c r="E30" i="11"/>
  <c r="C10" i="13"/>
  <c r="K33" i="12"/>
  <c r="AS11" i="14"/>
  <c r="W5" i="16"/>
  <c r="G46" i="16"/>
  <c r="AF51" i="15"/>
  <c r="W28" i="14"/>
  <c r="C30" i="15"/>
  <c r="T32" i="15"/>
  <c r="AB39" i="14"/>
  <c r="AD36" i="16"/>
  <c r="AP38" i="11"/>
  <c r="AB33" i="14"/>
  <c r="AT48" i="14"/>
  <c r="AF38" i="16"/>
  <c r="E10" i="13"/>
  <c r="C27" i="12"/>
  <c r="V20" i="11"/>
  <c r="AO14" i="12"/>
  <c r="T37" i="16"/>
  <c r="L47" i="15"/>
  <c r="K23" i="16"/>
  <c r="L42" i="12"/>
  <c r="L35" i="13"/>
  <c r="AM11" i="15"/>
  <c r="Y50" i="11"/>
  <c r="U40" i="15"/>
  <c r="K18" i="13"/>
  <c r="V26" i="15"/>
  <c r="AO39" i="14"/>
  <c r="AO16" i="13"/>
  <c r="AW49" i="14"/>
  <c r="Y17" i="12"/>
  <c r="AC40" i="14"/>
  <c r="B48" i="13"/>
  <c r="V35" i="14"/>
  <c r="AM9" i="14"/>
  <c r="C43" i="11"/>
  <c r="T21" i="14"/>
  <c r="AD14" i="11"/>
  <c r="AN27" i="11"/>
  <c r="O35" i="13"/>
  <c r="G35" i="16"/>
  <c r="AF43" i="16"/>
  <c r="C49" i="15"/>
  <c r="AN46" i="11"/>
  <c r="AL40" i="12"/>
  <c r="D48" i="11"/>
  <c r="AP7" i="11"/>
  <c r="AD51" i="14"/>
  <c r="X23" i="11"/>
  <c r="O10" i="12"/>
  <c r="Y47" i="16"/>
  <c r="X23" i="13"/>
  <c r="AD29" i="14"/>
  <c r="U10" i="12"/>
  <c r="U37" i="13"/>
  <c r="AD40" i="12"/>
  <c r="AE19" i="12"/>
  <c r="AN11" i="12"/>
  <c r="AG27" i="13"/>
  <c r="AG28" i="13"/>
  <c r="X35" i="16"/>
  <c r="AS10" i="14"/>
  <c r="AF26" i="16"/>
  <c r="G36" i="12"/>
  <c r="U32" i="15"/>
  <c r="G8" i="12"/>
  <c r="AF20" i="15"/>
  <c r="AO14" i="13"/>
  <c r="E17" i="13"/>
  <c r="AM10" i="11"/>
  <c r="G30" i="16"/>
  <c r="AU34" i="14"/>
  <c r="P9" i="15"/>
  <c r="AM29" i="15"/>
  <c r="AP22" i="15"/>
  <c r="W20" i="16"/>
  <c r="V47" i="11"/>
  <c r="AO34" i="13"/>
  <c r="N43" i="11"/>
  <c r="W5" i="15"/>
  <c r="P7" i="11"/>
  <c r="F5" i="15"/>
  <c r="AC18" i="16"/>
  <c r="T29" i="12"/>
  <c r="AM7" i="12"/>
  <c r="D33" i="11"/>
  <c r="X6" i="15"/>
  <c r="V48" i="14"/>
  <c r="AF5" i="14"/>
  <c r="AQ5" i="12"/>
  <c r="AK41" i="14"/>
  <c r="V34" i="11"/>
  <c r="AC16" i="13"/>
  <c r="AE26" i="12"/>
  <c r="AF42" i="13"/>
  <c r="AP13" i="13"/>
  <c r="U11" i="14"/>
  <c r="AM8" i="13"/>
  <c r="U6" i="16"/>
  <c r="O13" i="13"/>
  <c r="X18" i="15"/>
  <c r="AM13" i="14"/>
  <c r="G51" i="13"/>
  <c r="X19" i="11"/>
  <c r="AN5" i="11"/>
  <c r="AQ29" i="15"/>
  <c r="N37" i="13"/>
  <c r="C31" i="12"/>
  <c r="O30" i="11"/>
  <c r="AO31" i="14"/>
  <c r="G41" i="15"/>
  <c r="AT36" i="14"/>
  <c r="T15" i="15"/>
  <c r="AN23" i="12"/>
  <c r="T4" i="14"/>
  <c r="V5" i="14"/>
  <c r="AG40" i="15"/>
  <c r="Y4" i="12"/>
  <c r="C31" i="11"/>
  <c r="AN13" i="11"/>
  <c r="AB47" i="14"/>
  <c r="R9" i="14"/>
  <c r="AE35" i="15"/>
  <c r="S34" i="14"/>
  <c r="AF17" i="14"/>
  <c r="AM33" i="14"/>
  <c r="AL6" i="15"/>
  <c r="AC43" i="14"/>
  <c r="D32" i="11"/>
  <c r="AO30" i="14"/>
  <c r="P17" i="12"/>
  <c r="AE48" i="14"/>
  <c r="AO21" i="14"/>
  <c r="M45" i="13"/>
  <c r="B4" i="12"/>
  <c r="D29" i="13"/>
  <c r="O37" i="12"/>
  <c r="AP32" i="13"/>
  <c r="AG42" i="15"/>
  <c r="W48" i="12"/>
  <c r="C50" i="12"/>
  <c r="G12" i="15"/>
  <c r="K39" i="15"/>
  <c r="N7" i="12"/>
  <c r="W8" i="13"/>
  <c r="E36" i="16"/>
  <c r="AQ4" i="13"/>
  <c r="AA5" i="14"/>
  <c r="W44" i="14"/>
  <c r="AM8" i="11"/>
  <c r="AL17" i="14"/>
  <c r="AM17" i="12"/>
  <c r="AC7" i="12"/>
  <c r="AV7" i="14"/>
  <c r="N13" i="12"/>
  <c r="AQ37" i="12"/>
  <c r="U36" i="11"/>
  <c r="P14" i="15"/>
  <c r="M6" i="15"/>
  <c r="AX11" i="14"/>
  <c r="AQ16" i="11"/>
  <c r="X8" i="15"/>
  <c r="N33" i="15"/>
  <c r="V21" i="14"/>
  <c r="S47" i="14"/>
  <c r="M43" i="16"/>
  <c r="AM10" i="13"/>
  <c r="M16" i="15"/>
  <c r="AJ44" i="14"/>
  <c r="P49" i="12"/>
  <c r="AO25" i="11"/>
  <c r="G37" i="11"/>
  <c r="AE6" i="15"/>
  <c r="AN20" i="11"/>
  <c r="Y9" i="12"/>
  <c r="AH29" i="11"/>
  <c r="P18" i="15"/>
  <c r="AQ28" i="15"/>
  <c r="M39" i="15"/>
  <c r="AG43" i="12"/>
  <c r="AF29" i="16"/>
  <c r="AE29" i="16"/>
  <c r="M19" i="11"/>
  <c r="AG6" i="13"/>
  <c r="U18" i="14"/>
  <c r="P46" i="13"/>
  <c r="V14" i="13"/>
  <c r="AT20" i="14"/>
  <c r="X25" i="15"/>
  <c r="AQ48" i="11"/>
  <c r="W31" i="13"/>
  <c r="U37" i="11"/>
  <c r="V38" i="12"/>
  <c r="W22" i="12"/>
  <c r="G26" i="11"/>
  <c r="P26" i="15"/>
  <c r="AC21" i="11"/>
  <c r="X39" i="12"/>
  <c r="AP24" i="12"/>
  <c r="V37" i="14"/>
  <c r="O15" i="16"/>
  <c r="AE23" i="12"/>
  <c r="V30" i="13"/>
  <c r="U51" i="12"/>
  <c r="M32" i="11"/>
  <c r="W26" i="13"/>
  <c r="AT46" i="14"/>
  <c r="AP43" i="11"/>
  <c r="AA39" i="14"/>
  <c r="T25" i="16"/>
  <c r="AG5" i="12"/>
  <c r="O7" i="12"/>
  <c r="F10" i="13"/>
  <c r="W45" i="11"/>
  <c r="AO49" i="11"/>
  <c r="V6" i="11"/>
  <c r="W31" i="14"/>
  <c r="U34" i="15"/>
  <c r="AF41" i="12"/>
  <c r="B5" i="12"/>
  <c r="U27" i="11"/>
  <c r="X28" i="16"/>
  <c r="AQ15" i="12"/>
  <c r="N7" i="13"/>
  <c r="AQ50" i="13"/>
  <c r="O32" i="12"/>
  <c r="AF13" i="13"/>
  <c r="AH40" i="15"/>
  <c r="E32" i="13"/>
  <c r="L7" i="12"/>
  <c r="AD5" i="11"/>
  <c r="AE17" i="11"/>
  <c r="AS35" i="14"/>
  <c r="F50" i="12"/>
  <c r="E21" i="12"/>
  <c r="U29" i="12"/>
  <c r="U30" i="11"/>
  <c r="Y22" i="15"/>
  <c r="AS26" i="14"/>
  <c r="AC22" i="15"/>
  <c r="AD23" i="13"/>
  <c r="T41" i="15"/>
  <c r="T51" i="11"/>
  <c r="O45" i="13"/>
  <c r="AQ33" i="11"/>
  <c r="AC28" i="13"/>
  <c r="B5" i="13"/>
  <c r="L34" i="16"/>
  <c r="AE45" i="12"/>
  <c r="AL41" i="11"/>
  <c r="U9" i="12"/>
  <c r="B28" i="13"/>
  <c r="B31" i="15"/>
  <c r="AO12" i="15"/>
  <c r="AO21" i="11"/>
  <c r="AM42" i="14"/>
  <c r="AN51" i="13"/>
  <c r="AQ17" i="11"/>
  <c r="B47" i="12"/>
  <c r="AO24" i="13"/>
  <c r="N41" i="12"/>
  <c r="V46" i="15"/>
  <c r="P25" i="15"/>
  <c r="V34" i="14"/>
  <c r="N23" i="16"/>
  <c r="F32" i="13"/>
  <c r="W6" i="13"/>
  <c r="AW18" i="14"/>
  <c r="AD16" i="13"/>
  <c r="B42" i="11"/>
  <c r="L42" i="11"/>
  <c r="D11" i="12"/>
  <c r="O41" i="11"/>
  <c r="AX47" i="14"/>
  <c r="Y44" i="13"/>
  <c r="W20" i="11"/>
  <c r="W25" i="14"/>
  <c r="AD32" i="14"/>
  <c r="AO26" i="11"/>
  <c r="G24" i="12"/>
  <c r="AO10" i="12"/>
  <c r="P18" i="11"/>
  <c r="X33" i="15"/>
  <c r="AF14" i="12"/>
  <c r="C16" i="11"/>
  <c r="F7" i="15"/>
  <c r="P37" i="12"/>
  <c r="L43" i="13"/>
  <c r="AQ35" i="13"/>
  <c r="W19" i="14"/>
  <c r="Y24" i="13"/>
  <c r="C48" i="12"/>
  <c r="AP41" i="15"/>
  <c r="AW37" i="14"/>
  <c r="F42" i="11"/>
  <c r="T23" i="14"/>
  <c r="P49" i="13"/>
  <c r="U14" i="13"/>
  <c r="AQ20" i="13"/>
  <c r="AP38" i="13"/>
  <c r="AQ42" i="15"/>
  <c r="M21" i="13"/>
  <c r="F28" i="13"/>
  <c r="AE30" i="14"/>
  <c r="AM21" i="12"/>
  <c r="AO11" i="12"/>
  <c r="O26" i="12"/>
  <c r="AO19" i="11"/>
  <c r="L39" i="12"/>
  <c r="D4" i="12"/>
  <c r="AP18" i="13"/>
  <c r="AJ28" i="14"/>
  <c r="AP49" i="12"/>
  <c r="V45" i="11"/>
  <c r="AC37" i="16"/>
  <c r="G22" i="16"/>
  <c r="P27" i="11"/>
  <c r="L16" i="11"/>
  <c r="AE39" i="13"/>
  <c r="AP26" i="12"/>
  <c r="W26" i="15"/>
  <c r="AM33" i="13"/>
  <c r="AF43" i="11"/>
  <c r="T41" i="12"/>
  <c r="AD35" i="11"/>
  <c r="Y27" i="15"/>
  <c r="K41" i="15"/>
  <c r="AM15" i="14"/>
  <c r="AD5" i="15"/>
  <c r="M36" i="15"/>
  <c r="Y35" i="15"/>
  <c r="AC22" i="13"/>
  <c r="AL50" i="12"/>
  <c r="AN28" i="11"/>
  <c r="G34" i="12"/>
  <c r="L40" i="13"/>
  <c r="G18" i="15"/>
  <c r="AD36" i="13"/>
  <c r="G51" i="11"/>
  <c r="D45" i="15"/>
  <c r="G19" i="11"/>
  <c r="AV11" i="14"/>
  <c r="AL29" i="11"/>
  <c r="V21" i="13"/>
  <c r="B38" i="15"/>
  <c r="K50" i="11"/>
  <c r="AE42" i="14"/>
  <c r="F24" i="15"/>
  <c r="AH33" i="15"/>
  <c r="N28" i="13"/>
  <c r="V7" i="13"/>
  <c r="O26" i="13"/>
  <c r="P45" i="15"/>
  <c r="AQ14" i="11"/>
  <c r="AL36" i="13"/>
  <c r="P41" i="12"/>
  <c r="AO15" i="11"/>
  <c r="C9" i="11"/>
  <c r="F32" i="15"/>
  <c r="K38" i="13"/>
  <c r="AH51" i="15"/>
  <c r="AE33" i="13"/>
  <c r="E7" i="12"/>
  <c r="N12" i="11"/>
  <c r="AE48" i="11"/>
  <c r="AC32" i="13"/>
  <c r="AF9" i="16"/>
  <c r="AG15" i="12"/>
  <c r="AD25" i="15"/>
  <c r="AO18" i="14"/>
  <c r="G27" i="15"/>
  <c r="X10" i="13"/>
  <c r="E22" i="15"/>
  <c r="O50" i="12"/>
  <c r="L27" i="12"/>
  <c r="AM46" i="12"/>
  <c r="AG51" i="12"/>
  <c r="AM51" i="11"/>
  <c r="AP26" i="13"/>
  <c r="P22" i="11"/>
  <c r="L44" i="16"/>
  <c r="G24" i="15"/>
  <c r="G33" i="13"/>
  <c r="AJ48" i="14"/>
  <c r="AG32" i="12"/>
  <c r="AH38" i="12"/>
  <c r="AM36" i="12"/>
  <c r="AC21" i="14"/>
  <c r="AL21" i="13"/>
  <c r="U51" i="16"/>
  <c r="AG25" i="15"/>
  <c r="P50" i="13"/>
  <c r="AP38" i="15"/>
  <c r="AT19" i="14"/>
  <c r="V12" i="14"/>
  <c r="AC4" i="13"/>
  <c r="Y31" i="11"/>
  <c r="AL4" i="12"/>
  <c r="AF23" i="11"/>
  <c r="C17" i="15"/>
  <c r="AL7" i="11"/>
  <c r="AH22" i="13"/>
  <c r="K22" i="12"/>
  <c r="C37" i="11"/>
  <c r="AK29" i="14"/>
  <c r="AA17" i="14"/>
  <c r="AH45" i="11"/>
  <c r="Y21" i="11"/>
  <c r="K28" i="13"/>
  <c r="M7" i="12"/>
  <c r="AL11" i="15"/>
  <c r="AL20" i="14"/>
  <c r="N13" i="11"/>
  <c r="AN34" i="15"/>
  <c r="N17" i="11"/>
  <c r="K41" i="12"/>
  <c r="AN48" i="11"/>
  <c r="V29" i="15"/>
  <c r="U15" i="14"/>
  <c r="G33" i="12"/>
  <c r="AX34" i="14"/>
  <c r="C41" i="12"/>
  <c r="B32" i="11"/>
  <c r="X26" i="11"/>
  <c r="AL25" i="14"/>
  <c r="D28" i="13"/>
  <c r="V5" i="12"/>
  <c r="AO17" i="13"/>
  <c r="K49" i="11"/>
  <c r="W34" i="14"/>
  <c r="AE49" i="12"/>
  <c r="X41" i="12"/>
  <c r="K32" i="12"/>
  <c r="AD47" i="14"/>
  <c r="S51" i="14"/>
  <c r="Y50" i="12"/>
  <c r="AP8" i="13"/>
  <c r="V51" i="12"/>
  <c r="X15" i="13"/>
  <c r="V11" i="12"/>
  <c r="AG47" i="12"/>
  <c r="AD45" i="12"/>
  <c r="AM48" i="11"/>
  <c r="AD38" i="12"/>
  <c r="AQ23" i="15"/>
  <c r="G11" i="15"/>
  <c r="AO34" i="12"/>
  <c r="AM43" i="14"/>
  <c r="AM7" i="13"/>
  <c r="N4" i="11"/>
  <c r="AC39" i="14"/>
  <c r="F45" i="13"/>
  <c r="O30" i="13"/>
  <c r="U31" i="15"/>
  <c r="AO19" i="15"/>
  <c r="T48" i="13"/>
  <c r="Y42" i="11"/>
  <c r="X14" i="13"/>
  <c r="M24" i="13"/>
  <c r="C35" i="12"/>
  <c r="L22" i="13"/>
  <c r="F21" i="16"/>
  <c r="T23" i="15"/>
  <c r="T21" i="11"/>
  <c r="AM42" i="13"/>
  <c r="AV6" i="14"/>
  <c r="T17" i="14"/>
  <c r="G41" i="12"/>
  <c r="AN43" i="11"/>
  <c r="AG26" i="11"/>
  <c r="T50" i="14"/>
  <c r="W32" i="14"/>
  <c r="C39" i="13"/>
  <c r="U40" i="14"/>
  <c r="AO29" i="12"/>
  <c r="AK26" i="14"/>
  <c r="AC51" i="11"/>
  <c r="AF40" i="12"/>
  <c r="AD50" i="12"/>
  <c r="AD41" i="14"/>
  <c r="AQ8" i="11"/>
  <c r="AL24" i="12"/>
  <c r="AO4" i="15"/>
  <c r="AG45" i="15"/>
  <c r="F11" i="13"/>
  <c r="B40" i="11"/>
  <c r="W15" i="12"/>
  <c r="AG22" i="11"/>
  <c r="AE31" i="12"/>
  <c r="V14" i="15"/>
  <c r="AD9" i="12"/>
  <c r="AT8" i="14"/>
  <c r="C10" i="11"/>
  <c r="N26" i="13"/>
  <c r="AM44" i="13"/>
  <c r="S20" i="14"/>
  <c r="G22" i="12"/>
  <c r="V26" i="12"/>
  <c r="E17" i="11"/>
  <c r="F46" i="15"/>
  <c r="T20" i="12"/>
  <c r="AQ37" i="13"/>
  <c r="X4" i="15"/>
  <c r="AC25" i="11"/>
  <c r="AL33" i="11"/>
  <c r="U7" i="12"/>
  <c r="AG14" i="13"/>
  <c r="C22" i="13"/>
  <c r="AH29" i="15"/>
  <c r="U44" i="11"/>
  <c r="V4" i="15"/>
  <c r="U9" i="16"/>
  <c r="N25" i="15"/>
  <c r="F27" i="11"/>
  <c r="Y33" i="13"/>
  <c r="AQ7" i="13"/>
  <c r="T13" i="16"/>
  <c r="AM5" i="13"/>
  <c r="O32" i="13"/>
  <c r="U16" i="14"/>
  <c r="Y12" i="15"/>
  <c r="AE25" i="12"/>
  <c r="U16" i="11"/>
  <c r="M47" i="16"/>
  <c r="AM49" i="11"/>
  <c r="AC16" i="14"/>
  <c r="N28" i="11"/>
  <c r="O12" i="15"/>
  <c r="AP36" i="13"/>
  <c r="C47" i="12"/>
  <c r="AQ45" i="13"/>
  <c r="AJ10" i="14"/>
  <c r="X36" i="13"/>
  <c r="X7" i="13"/>
  <c r="M49" i="15"/>
  <c r="AO48" i="14"/>
  <c r="X25" i="11"/>
  <c r="AN19" i="11"/>
  <c r="F28" i="11"/>
  <c r="E27" i="12"/>
  <c r="P10" i="16"/>
  <c r="AO40" i="14"/>
  <c r="AM21" i="15"/>
  <c r="X22" i="16"/>
  <c r="O15" i="13"/>
  <c r="AD27" i="15"/>
  <c r="W50" i="12"/>
  <c r="B31" i="16"/>
  <c r="P37" i="16"/>
  <c r="V13" i="14"/>
  <c r="AC44" i="12"/>
  <c r="AH30" i="13"/>
  <c r="M11" i="13"/>
  <c r="D23" i="16"/>
  <c r="K41" i="11"/>
  <c r="AH6" i="13"/>
  <c r="AO32" i="13"/>
  <c r="AN45" i="11"/>
  <c r="AH22" i="12"/>
  <c r="N32" i="11"/>
  <c r="AO41" i="11"/>
  <c r="N12" i="16"/>
  <c r="N38" i="15"/>
  <c r="G49" i="13"/>
  <c r="T46" i="11"/>
  <c r="AH46" i="13"/>
  <c r="AP17" i="11"/>
  <c r="W27" i="13"/>
  <c r="V7" i="14"/>
  <c r="L27" i="13"/>
  <c r="N13" i="16"/>
  <c r="Y48" i="15"/>
  <c r="O17" i="12"/>
  <c r="AG43" i="15"/>
  <c r="V19" i="14"/>
  <c r="V16" i="13"/>
  <c r="AV29" i="14"/>
  <c r="AP9" i="11"/>
  <c r="F25" i="11"/>
  <c r="AE4" i="13"/>
  <c r="L44" i="13"/>
  <c r="AH27" i="13"/>
  <c r="N22" i="11"/>
  <c r="AE9" i="12"/>
  <c r="V37" i="11"/>
  <c r="O8" i="12"/>
  <c r="AW38" i="14"/>
  <c r="F46" i="16"/>
  <c r="M39" i="12"/>
  <c r="AE18" i="13"/>
  <c r="C21" i="13"/>
  <c r="AE40" i="12"/>
  <c r="AO40" i="11"/>
  <c r="X34" i="16"/>
  <c r="F37" i="11"/>
  <c r="AH47" i="15"/>
  <c r="AC4" i="11"/>
  <c r="AN13" i="14"/>
  <c r="AE31" i="13"/>
  <c r="AM7" i="11"/>
  <c r="AH15" i="13"/>
  <c r="D42" i="16"/>
  <c r="D4" i="13"/>
  <c r="D49" i="12"/>
  <c r="AH10" i="12"/>
  <c r="O51" i="13"/>
  <c r="U28" i="11"/>
  <c r="T15" i="12"/>
  <c r="Y40" i="13"/>
  <c r="AH41" i="15"/>
  <c r="U37" i="14"/>
  <c r="AF31" i="15"/>
  <c r="O39" i="16"/>
  <c r="E26" i="11"/>
  <c r="AC33" i="12"/>
  <c r="V16" i="12"/>
  <c r="AL42" i="14"/>
  <c r="AK33" i="14"/>
  <c r="AU32" i="14"/>
  <c r="AN23" i="11"/>
  <c r="K31" i="11"/>
  <c r="F45" i="12"/>
  <c r="U23" i="12"/>
  <c r="AF18" i="12"/>
  <c r="M10" i="15"/>
  <c r="C29" i="12"/>
  <c r="V27" i="14"/>
  <c r="AL28" i="13"/>
  <c r="U8" i="13"/>
  <c r="X9" i="13"/>
  <c r="AM11" i="12"/>
  <c r="AD13" i="13"/>
  <c r="W39" i="11"/>
  <c r="AC40" i="13"/>
  <c r="W11" i="12"/>
  <c r="AD6" i="15"/>
  <c r="AQ22" i="12"/>
  <c r="AF4" i="12"/>
  <c r="AC22" i="12"/>
  <c r="AD50" i="15"/>
  <c r="AV5" i="14"/>
  <c r="AO9" i="11"/>
  <c r="AL4" i="13"/>
  <c r="AN44" i="14"/>
  <c r="L25" i="13"/>
  <c r="AL11" i="14"/>
  <c r="P15" i="12"/>
  <c r="AB37" i="14"/>
  <c r="L9" i="11"/>
  <c r="AM18" i="11"/>
  <c r="B30" i="13"/>
  <c r="N22" i="15"/>
  <c r="AG44" i="15"/>
  <c r="W24" i="16"/>
  <c r="O29" i="12"/>
  <c r="AL30" i="11"/>
  <c r="E15" i="16"/>
  <c r="AX22" i="14"/>
  <c r="AG29" i="13"/>
  <c r="E6" i="16"/>
  <c r="AO51" i="12"/>
  <c r="D29" i="15"/>
  <c r="AF49" i="13"/>
  <c r="O48" i="13"/>
  <c r="W17" i="15"/>
  <c r="X32" i="15"/>
  <c r="T30" i="13"/>
  <c r="V4" i="14"/>
  <c r="P39" i="15"/>
  <c r="AV31" i="14"/>
  <c r="AG20" i="12"/>
  <c r="F15" i="16"/>
  <c r="O51" i="15"/>
  <c r="B33" i="13"/>
  <c r="W4" i="11"/>
  <c r="B51" i="11"/>
  <c r="AA33" i="14"/>
  <c r="V20" i="12"/>
  <c r="AH44" i="11"/>
  <c r="AQ29" i="12"/>
  <c r="AF22" i="13"/>
  <c r="AL32" i="13"/>
  <c r="AT43" i="14"/>
  <c r="O38" i="13"/>
  <c r="L16" i="12"/>
  <c r="Y13" i="15"/>
  <c r="AN37" i="14"/>
  <c r="U45" i="14"/>
  <c r="AU7" i="14"/>
  <c r="AH42" i="12"/>
  <c r="R28" i="14"/>
  <c r="AD43" i="11"/>
  <c r="AN5" i="12"/>
  <c r="AK34" i="14"/>
  <c r="P28" i="13"/>
  <c r="AN27" i="15"/>
  <c r="C22" i="11"/>
  <c r="N17" i="12"/>
  <c r="F13" i="13"/>
  <c r="F31" i="13"/>
  <c r="AJ15" i="14"/>
  <c r="G16" i="11"/>
  <c r="O40" i="12"/>
  <c r="AB43" i="14"/>
  <c r="AN29" i="11"/>
  <c r="Y26" i="11"/>
  <c r="U22" i="11"/>
  <c r="AP48" i="13"/>
  <c r="X31" i="11"/>
  <c r="D49" i="15"/>
  <c r="M43" i="13"/>
  <c r="AE42" i="13"/>
  <c r="B51" i="16"/>
  <c r="AT51" i="14"/>
  <c r="B28" i="16"/>
  <c r="W43" i="15"/>
  <c r="B24" i="12"/>
  <c r="C26" i="12"/>
  <c r="AU39" i="14"/>
  <c r="AE16" i="12"/>
  <c r="B48" i="12"/>
  <c r="AC28" i="12"/>
  <c r="AO36" i="12"/>
  <c r="X17" i="13"/>
  <c r="D18" i="16"/>
  <c r="B9" i="16"/>
  <c r="AQ48" i="15"/>
  <c r="AA20" i="14"/>
  <c r="K24" i="12"/>
  <c r="AH4" i="12"/>
  <c r="AD16" i="15"/>
  <c r="AF16" i="14"/>
  <c r="M38" i="12"/>
  <c r="AC7" i="16"/>
  <c r="AG9" i="16"/>
  <c r="AN24" i="13"/>
  <c r="W35" i="15"/>
  <c r="U47" i="15"/>
  <c r="G13" i="13"/>
  <c r="AO37" i="11"/>
  <c r="G38" i="13"/>
  <c r="N49" i="13"/>
  <c r="AW25" i="14"/>
  <c r="AQ39" i="11"/>
  <c r="F39" i="11"/>
  <c r="W7" i="14"/>
  <c r="AH22" i="15"/>
  <c r="C30" i="12"/>
  <c r="B50" i="16"/>
  <c r="N43" i="15"/>
  <c r="P38" i="13"/>
  <c r="AQ17" i="15"/>
  <c r="AW33" i="14"/>
  <c r="O13" i="16"/>
  <c r="AN17" i="14"/>
  <c r="AN16" i="12"/>
  <c r="AG30" i="13"/>
  <c r="AL22" i="15"/>
  <c r="G11" i="13"/>
  <c r="X30" i="11"/>
  <c r="AG51" i="15"/>
  <c r="D12" i="12"/>
  <c r="AE20" i="12"/>
  <c r="N40" i="13"/>
  <c r="D50" i="16"/>
  <c r="F12" i="11"/>
  <c r="AG31" i="11"/>
  <c r="N14" i="12"/>
  <c r="AD27" i="14"/>
  <c r="M4" i="11"/>
  <c r="F36" i="12"/>
  <c r="AN45" i="14"/>
  <c r="AC31" i="11"/>
  <c r="AQ33" i="13"/>
  <c r="AW19" i="14"/>
  <c r="AH31" i="13"/>
  <c r="C51" i="15"/>
  <c r="E48" i="12"/>
  <c r="AP36" i="12"/>
  <c r="T35" i="12"/>
  <c r="V4" i="11"/>
  <c r="AF31" i="11"/>
  <c r="AV22" i="14"/>
  <c r="AM32" i="14"/>
  <c r="AF33" i="12"/>
  <c r="Y28" i="15"/>
  <c r="T17" i="12"/>
  <c r="AD8" i="14"/>
  <c r="AG24" i="13"/>
  <c r="AQ42" i="11"/>
  <c r="K46" i="12"/>
  <c r="N38" i="11"/>
  <c r="AQ51" i="11"/>
  <c r="R44" i="14"/>
  <c r="R37" i="14"/>
  <c r="G20" i="11"/>
  <c r="K49" i="12"/>
  <c r="P36" i="12"/>
  <c r="AL10" i="13"/>
  <c r="W49" i="12"/>
  <c r="AL5" i="13"/>
  <c r="N50" i="12"/>
  <c r="AC23" i="11"/>
  <c r="AM19" i="13"/>
  <c r="N5" i="16"/>
  <c r="B44" i="13"/>
  <c r="V13" i="12"/>
  <c r="C44" i="12"/>
  <c r="V17" i="13"/>
  <c r="E26" i="13"/>
  <c r="AF11" i="12"/>
  <c r="AP12" i="11"/>
  <c r="AP21" i="13"/>
  <c r="AH26" i="12"/>
  <c r="W50" i="15"/>
  <c r="W30" i="15"/>
  <c r="U26" i="15"/>
  <c r="K13" i="11"/>
  <c r="AO12" i="12"/>
  <c r="AG40" i="13"/>
  <c r="AO16" i="11"/>
  <c r="AP41" i="11"/>
  <c r="G22" i="15"/>
  <c r="AM14" i="13"/>
  <c r="P25" i="13"/>
  <c r="AH46" i="11"/>
  <c r="AP46" i="12"/>
  <c r="B17" i="16"/>
  <c r="X22" i="13"/>
  <c r="Y32" i="13"/>
  <c r="P32" i="13"/>
  <c r="AF38" i="14"/>
  <c r="K42" i="16"/>
  <c r="AO8" i="15"/>
  <c r="T50" i="12"/>
  <c r="AE45" i="11"/>
  <c r="F24" i="11"/>
  <c r="N44" i="16"/>
  <c r="AX49" i="14"/>
  <c r="L51" i="15"/>
  <c r="O22" i="13"/>
  <c r="B10" i="13"/>
  <c r="AP23" i="13"/>
  <c r="S21" i="14"/>
  <c r="AN12" i="11"/>
  <c r="W35" i="16"/>
  <c r="AL42" i="13"/>
  <c r="X35" i="15"/>
  <c r="AQ21" i="11"/>
  <c r="AC28" i="11"/>
  <c r="B12" i="16"/>
  <c r="T27" i="13"/>
  <c r="B12" i="15"/>
  <c r="X33" i="12"/>
  <c r="F48" i="15"/>
  <c r="T39" i="12"/>
  <c r="AJ16" i="14"/>
  <c r="AQ40" i="13"/>
  <c r="AL51" i="13"/>
  <c r="P29" i="12"/>
  <c r="U42" i="15"/>
  <c r="AT26" i="14"/>
  <c r="AG41" i="11"/>
  <c r="B19" i="16"/>
  <c r="C7" i="13"/>
  <c r="AM4" i="12"/>
  <c r="K47" i="12"/>
  <c r="B41" i="12"/>
  <c r="B8" i="12"/>
  <c r="AS45" i="14"/>
  <c r="K29" i="11"/>
  <c r="N12" i="15"/>
  <c r="AU20" i="14"/>
  <c r="U6" i="15"/>
  <c r="D5" i="12"/>
  <c r="M41" i="13"/>
  <c r="AH16" i="15"/>
  <c r="AL18" i="13"/>
  <c r="AS47" i="14"/>
  <c r="AC5" i="15"/>
  <c r="AD21" i="15"/>
  <c r="C41" i="16"/>
  <c r="L25" i="12"/>
  <c r="AD6" i="11"/>
  <c r="AS19" i="14"/>
  <c r="AP41" i="12"/>
  <c r="L46" i="13"/>
  <c r="P24" i="11"/>
  <c r="E6" i="13"/>
  <c r="AC31" i="14"/>
  <c r="E33" i="13"/>
  <c r="U38" i="16"/>
  <c r="AC21" i="16"/>
  <c r="P16" i="13"/>
  <c r="S48" i="14"/>
  <c r="AL43" i="11"/>
  <c r="O38" i="12"/>
  <c r="AU42" i="14"/>
  <c r="T50" i="13"/>
  <c r="AT49" i="14"/>
  <c r="P15" i="15"/>
  <c r="AA31" i="14"/>
  <c r="F23" i="13"/>
  <c r="AX46" i="14"/>
  <c r="W33" i="12"/>
  <c r="AM25" i="15"/>
  <c r="E35" i="13"/>
  <c r="X31" i="16"/>
  <c r="P40" i="12"/>
  <c r="B9" i="15"/>
  <c r="AH35" i="13"/>
  <c r="X17" i="11"/>
  <c r="AD37" i="13"/>
  <c r="AH7" i="12"/>
  <c r="AN17" i="13"/>
  <c r="U33" i="11"/>
  <c r="U23" i="14"/>
  <c r="X7" i="11"/>
  <c r="X50" i="11"/>
  <c r="V30" i="11"/>
  <c r="AP42" i="13"/>
  <c r="AN17" i="12"/>
  <c r="AK37" i="14"/>
  <c r="AG35" i="15"/>
  <c r="AD4" i="14"/>
  <c r="G46" i="15"/>
  <c r="AC10" i="14"/>
  <c r="Y26" i="16"/>
  <c r="L38" i="11"/>
  <c r="AD45" i="11"/>
  <c r="O41" i="12"/>
  <c r="AU35" i="14"/>
  <c r="P6" i="15"/>
  <c r="AF20" i="16"/>
  <c r="AE26" i="13"/>
  <c r="AO16" i="15"/>
  <c r="G37" i="13"/>
  <c r="AV12" i="14"/>
  <c r="C45" i="16"/>
  <c r="V32" i="11"/>
  <c r="F12" i="15"/>
  <c r="B36" i="15"/>
  <c r="AO9" i="15"/>
  <c r="AN7" i="11"/>
  <c r="N24" i="13"/>
  <c r="AX50" i="14"/>
  <c r="AC35" i="13"/>
  <c r="K9" i="13"/>
  <c r="AO7" i="15"/>
  <c r="AP4" i="11"/>
  <c r="AH33" i="13"/>
  <c r="AQ15" i="11"/>
  <c r="AP14" i="11"/>
  <c r="AO45" i="15"/>
  <c r="X46" i="13"/>
  <c r="V13" i="15"/>
  <c r="O17" i="16"/>
  <c r="AC51" i="15"/>
  <c r="C28" i="15"/>
  <c r="O4" i="16"/>
  <c r="AP17" i="15"/>
  <c r="T4" i="12"/>
  <c r="N40" i="12"/>
  <c r="O42" i="12"/>
  <c r="AD33" i="12"/>
  <c r="P33" i="11"/>
  <c r="AX18" i="14"/>
  <c r="AH24" i="11"/>
  <c r="AF40" i="14"/>
  <c r="B18" i="15"/>
  <c r="W35" i="11"/>
  <c r="L50" i="12"/>
  <c r="AH39" i="11"/>
  <c r="X42" i="11"/>
  <c r="AB30" i="14"/>
  <c r="AP42" i="12"/>
  <c r="C38" i="12"/>
  <c r="AE25" i="11"/>
  <c r="AG17" i="13"/>
  <c r="AL50" i="14"/>
  <c r="AN10" i="11"/>
  <c r="AT50" i="14"/>
  <c r="AH9" i="12"/>
  <c r="AM15" i="11"/>
  <c r="W19" i="15"/>
  <c r="K48" i="13"/>
  <c r="G48" i="15"/>
  <c r="E9" i="11"/>
  <c r="AN50" i="13"/>
  <c r="AN28" i="13"/>
  <c r="AL49" i="13"/>
  <c r="L11" i="11"/>
  <c r="V35" i="11"/>
  <c r="AL47" i="15"/>
  <c r="AE40" i="14"/>
  <c r="O49" i="12"/>
  <c r="AA25" i="14"/>
  <c r="AC4" i="12"/>
  <c r="AF12" i="12"/>
  <c r="AD8" i="12"/>
  <c r="L26" i="11"/>
  <c r="AL37" i="12"/>
  <c r="W30" i="13"/>
  <c r="AE46" i="13"/>
  <c r="AN48" i="12"/>
  <c r="AQ10" i="12"/>
  <c r="O34" i="13"/>
  <c r="AH22" i="11"/>
  <c r="M17" i="11"/>
  <c r="AO51" i="11"/>
  <c r="F49" i="13"/>
  <c r="AF7" i="13"/>
  <c r="L47" i="13"/>
  <c r="AH48" i="15"/>
  <c r="F23" i="15"/>
  <c r="AD9" i="11"/>
  <c r="AP32" i="15"/>
  <c r="S13" i="14"/>
  <c r="AP39" i="15"/>
  <c r="AC20" i="16"/>
  <c r="V51" i="15"/>
  <c r="N18" i="11"/>
  <c r="W21" i="13"/>
  <c r="X32" i="12"/>
  <c r="AO16" i="14"/>
  <c r="AQ34" i="12"/>
  <c r="N15" i="11"/>
  <c r="AV21" i="14"/>
  <c r="AH35" i="11"/>
  <c r="T35" i="13"/>
  <c r="G4" i="13"/>
  <c r="G36" i="13"/>
  <c r="M15" i="11"/>
  <c r="AF15" i="15"/>
  <c r="G14" i="12"/>
  <c r="AH37" i="11"/>
  <c r="W5" i="14"/>
  <c r="B44" i="11"/>
  <c r="X29" i="15"/>
  <c r="B6" i="13"/>
  <c r="AG50" i="11"/>
  <c r="B20" i="12"/>
  <c r="P9" i="13"/>
  <c r="AH39" i="12"/>
  <c r="G7" i="12"/>
  <c r="AS16" i="14"/>
  <c r="AF8" i="15"/>
  <c r="C48" i="13"/>
  <c r="W14" i="15"/>
  <c r="N11" i="11"/>
  <c r="AG4" i="15"/>
  <c r="AO36" i="13"/>
  <c r="AO17" i="11"/>
  <c r="AL34" i="15"/>
  <c r="AH35" i="12"/>
  <c r="AT17" i="14"/>
  <c r="AL48" i="15"/>
  <c r="AB34" i="14"/>
  <c r="G11" i="11"/>
  <c r="AF28" i="12"/>
  <c r="E44" i="12"/>
  <c r="C11" i="12"/>
  <c r="V51" i="11"/>
  <c r="AM28" i="15"/>
  <c r="F47" i="13"/>
  <c r="AA14" i="14"/>
  <c r="P21" i="11"/>
  <c r="AF35" i="15"/>
  <c r="AO34" i="11"/>
  <c r="C5" i="15"/>
  <c r="AP9" i="13"/>
  <c r="V15" i="15"/>
  <c r="AC23" i="12"/>
  <c r="V17" i="11"/>
  <c r="AM22" i="11"/>
  <c r="F38" i="13"/>
  <c r="T33" i="11"/>
  <c r="K48" i="12"/>
  <c r="N16" i="16"/>
  <c r="F43" i="11"/>
  <c r="V21" i="12"/>
  <c r="O4" i="11"/>
  <c r="AF26" i="12"/>
  <c r="AP49" i="13"/>
  <c r="N20" i="11"/>
  <c r="Y12" i="13"/>
  <c r="AE40" i="11"/>
  <c r="C32" i="11"/>
  <c r="AM5" i="12"/>
  <c r="S23" i="14"/>
  <c r="AE23" i="11"/>
  <c r="P30" i="12"/>
  <c r="AF30" i="12"/>
  <c r="AE31" i="15"/>
  <c r="W18" i="13"/>
  <c r="AG8" i="11"/>
  <c r="AM39" i="15"/>
  <c r="P30" i="15"/>
  <c r="O12" i="11"/>
  <c r="AD31" i="12"/>
  <c r="AM4" i="11"/>
  <c r="X49" i="15"/>
  <c r="AM29" i="13"/>
  <c r="AO35" i="11"/>
  <c r="AC39" i="13"/>
  <c r="AG20" i="11"/>
  <c r="AW45" i="14"/>
  <c r="P47" i="13"/>
  <c r="AV47" i="14"/>
  <c r="L48" i="11"/>
  <c r="AO8" i="12"/>
  <c r="W4" i="14"/>
  <c r="AT22" i="14"/>
  <c r="AM8" i="14"/>
  <c r="W30" i="12"/>
  <c r="AF41" i="13"/>
  <c r="AN9" i="14"/>
  <c r="AC24" i="13"/>
  <c r="AN31" i="14"/>
  <c r="O27" i="15"/>
  <c r="AE10" i="14"/>
  <c r="K7" i="15"/>
  <c r="AF22" i="14"/>
  <c r="U21" i="14"/>
  <c r="AS20" i="14"/>
  <c r="B40" i="16"/>
  <c r="M35" i="12"/>
  <c r="W40" i="11"/>
  <c r="C31" i="15"/>
  <c r="M10" i="12"/>
  <c r="P45" i="11"/>
  <c r="AC17" i="13"/>
  <c r="AA4" i="14"/>
  <c r="AS15" i="14"/>
  <c r="E5" i="13"/>
  <c r="X29" i="11"/>
  <c r="AL12" i="12"/>
  <c r="T37" i="15"/>
  <c r="AB16" i="14"/>
  <c r="AV27" i="14"/>
  <c r="AD51" i="11"/>
  <c r="P20" i="16"/>
  <c r="L15" i="16"/>
  <c r="G7" i="13"/>
  <c r="K20" i="15"/>
  <c r="AF28" i="15"/>
  <c r="F26" i="16"/>
  <c r="Y50" i="16"/>
  <c r="C28" i="12"/>
  <c r="X46" i="11"/>
  <c r="M43" i="11"/>
  <c r="P13" i="11"/>
  <c r="AJ23" i="14"/>
  <c r="D41" i="15"/>
  <c r="Y10" i="12"/>
  <c r="B31" i="12"/>
  <c r="AM36" i="13"/>
  <c r="U26" i="14"/>
  <c r="AO40" i="13"/>
  <c r="S5" i="14"/>
  <c r="AD6" i="12"/>
  <c r="M8" i="16"/>
  <c r="Y28" i="12"/>
  <c r="D42" i="15"/>
  <c r="AV42" i="14"/>
  <c r="L33" i="11"/>
  <c r="V39" i="14"/>
  <c r="G38" i="15"/>
  <c r="AO28" i="12"/>
  <c r="N49" i="15"/>
  <c r="S29" i="14"/>
  <c r="F4" i="13"/>
  <c r="AQ46" i="11"/>
  <c r="E42" i="13"/>
  <c r="D7" i="13"/>
  <c r="AA10" i="14"/>
  <c r="L8" i="13"/>
  <c r="M15" i="15"/>
  <c r="P10" i="12"/>
  <c r="G38" i="11"/>
  <c r="AM45" i="15"/>
  <c r="AN41" i="13"/>
  <c r="E35" i="12"/>
  <c r="AQ44" i="11"/>
  <c r="U37" i="12"/>
  <c r="T34" i="12"/>
  <c r="W23" i="15"/>
  <c r="AX35" i="14"/>
  <c r="AL31" i="15"/>
  <c r="AE47" i="13"/>
  <c r="E9" i="12"/>
  <c r="F15" i="12"/>
  <c r="S11" i="14"/>
  <c r="W48" i="13"/>
  <c r="B22" i="13"/>
  <c r="AM18" i="14"/>
  <c r="E47" i="16"/>
  <c r="AN35" i="13"/>
  <c r="U46" i="14"/>
  <c r="K5" i="12"/>
  <c r="X31" i="13"/>
  <c r="D4" i="11"/>
  <c r="AN43" i="13"/>
  <c r="AO27" i="12"/>
  <c r="B36" i="13"/>
  <c r="P42" i="15"/>
  <c r="X50" i="13"/>
  <c r="AX13" i="14"/>
  <c r="AG39" i="12"/>
  <c r="U22" i="12"/>
  <c r="W20" i="14"/>
  <c r="AE21" i="11"/>
  <c r="L31" i="15"/>
  <c r="C25" i="13"/>
  <c r="AG13" i="15"/>
  <c r="AF7" i="11"/>
  <c r="M17" i="15"/>
  <c r="AG12" i="12"/>
  <c r="R20" i="14"/>
  <c r="AH51" i="11"/>
  <c r="C23" i="11"/>
  <c r="AN22" i="14"/>
  <c r="C40" i="15"/>
  <c r="S44" i="14"/>
  <c r="C27" i="15"/>
  <c r="B39" i="11"/>
  <c r="K48" i="11"/>
  <c r="AP30" i="12"/>
  <c r="E39" i="16"/>
  <c r="L28" i="15"/>
  <c r="Y11" i="13"/>
  <c r="AC35" i="11"/>
  <c r="Y34" i="12"/>
  <c r="AM37" i="11"/>
  <c r="AV44" i="14"/>
  <c r="AD36" i="15"/>
  <c r="F44" i="13"/>
  <c r="D34" i="12"/>
  <c r="K11" i="12"/>
  <c r="G27" i="12"/>
  <c r="AE24" i="13"/>
  <c r="T32" i="14"/>
  <c r="AL16" i="15"/>
  <c r="X44" i="12"/>
  <c r="W21" i="11"/>
  <c r="AF14" i="13"/>
  <c r="T7" i="13"/>
  <c r="M44" i="13"/>
  <c r="N15" i="12"/>
  <c r="P47" i="12"/>
  <c r="T25" i="15"/>
  <c r="O28" i="16"/>
  <c r="Y9" i="15"/>
  <c r="C50" i="15"/>
  <c r="AO12" i="14"/>
  <c r="AG49" i="11"/>
  <c r="AP20" i="11"/>
  <c r="Y20" i="13"/>
  <c r="X6" i="11"/>
  <c r="M46" i="11"/>
  <c r="C40" i="12"/>
  <c r="O49" i="11"/>
  <c r="W18" i="14"/>
  <c r="AP22" i="12"/>
  <c r="AO13" i="12"/>
  <c r="G21" i="11"/>
  <c r="AP5" i="13"/>
  <c r="AG45" i="13"/>
  <c r="AN14" i="15"/>
  <c r="AO38" i="11"/>
  <c r="AL34" i="13"/>
  <c r="AD18" i="13"/>
  <c r="G44" i="11"/>
  <c r="AP28" i="13"/>
  <c r="M48" i="13"/>
  <c r="AE30" i="13"/>
  <c r="K18" i="11"/>
  <c r="N36" i="15"/>
  <c r="B31" i="11"/>
  <c r="M5" i="12"/>
  <c r="O29" i="13"/>
  <c r="M21" i="11"/>
  <c r="F51" i="12"/>
  <c r="G35" i="12"/>
  <c r="G14" i="16"/>
  <c r="AC26" i="12"/>
  <c r="AC36" i="15"/>
  <c r="L15" i="15"/>
  <c r="AT44" i="14"/>
  <c r="L42" i="15"/>
  <c r="L23" i="11"/>
  <c r="E32" i="12"/>
  <c r="AL35" i="13"/>
  <c r="T51" i="14"/>
  <c r="V45" i="14"/>
  <c r="B44" i="12"/>
  <c r="W17" i="14"/>
  <c r="AS28" i="14"/>
  <c r="U27" i="14"/>
  <c r="AC18" i="15"/>
  <c r="AQ41" i="15"/>
  <c r="F9" i="11"/>
  <c r="L16" i="16"/>
  <c r="M15" i="13"/>
  <c r="M36" i="12"/>
  <c r="AL37" i="15"/>
  <c r="AN46" i="14"/>
  <c r="G8" i="15"/>
  <c r="F22" i="13"/>
  <c r="AE40" i="13"/>
  <c r="V46" i="11"/>
  <c r="AB36" i="14"/>
  <c r="E8" i="12"/>
  <c r="N37" i="15"/>
  <c r="L47" i="12"/>
  <c r="AV48" i="14"/>
  <c r="AF51" i="11"/>
  <c r="AL36" i="14"/>
  <c r="M17" i="12"/>
  <c r="AN20" i="15"/>
  <c r="AF12" i="14"/>
  <c r="N40" i="11"/>
  <c r="G26" i="16"/>
  <c r="K25" i="11"/>
  <c r="T16" i="14"/>
  <c r="AC6" i="14"/>
  <c r="AE47" i="11"/>
  <c r="F21" i="15"/>
  <c r="AL9" i="11"/>
  <c r="AD23" i="11"/>
  <c r="AN50" i="14"/>
  <c r="AD23" i="15"/>
  <c r="O34" i="15"/>
  <c r="M49" i="16"/>
  <c r="AX38" i="14"/>
  <c r="AH9" i="11"/>
  <c r="AM31" i="12"/>
  <c r="AL10" i="11"/>
  <c r="AD28" i="14"/>
  <c r="AP48" i="12"/>
  <c r="AP11" i="11"/>
  <c r="AU44" i="14"/>
  <c r="X29" i="12"/>
  <c r="K8" i="12"/>
  <c r="AD10" i="15"/>
  <c r="D39" i="11"/>
  <c r="S35" i="14"/>
  <c r="B33" i="15"/>
  <c r="AE43" i="11"/>
  <c r="C36" i="12"/>
  <c r="AE37" i="11"/>
  <c r="AE44" i="12"/>
  <c r="M33" i="15"/>
  <c r="G25" i="12"/>
  <c r="AT18" i="14"/>
  <c r="AO37" i="14"/>
  <c r="O16" i="13"/>
  <c r="AC6" i="13"/>
  <c r="E27" i="11"/>
  <c r="T19" i="15"/>
  <c r="O13" i="11"/>
  <c r="AM13" i="12"/>
  <c r="T18" i="14"/>
  <c r="Y6" i="13"/>
  <c r="W40" i="13"/>
  <c r="P32" i="12"/>
  <c r="AM26" i="14"/>
  <c r="AE46" i="12"/>
  <c r="F35" i="11"/>
  <c r="U24" i="13"/>
  <c r="AG25" i="12"/>
  <c r="U16" i="16"/>
  <c r="AQ51" i="15"/>
  <c r="AD35" i="13"/>
  <c r="V46" i="13"/>
  <c r="D29" i="11"/>
  <c r="L7" i="16"/>
  <c r="AN37" i="12"/>
  <c r="AO42" i="12"/>
  <c r="D30" i="13"/>
  <c r="W50" i="16"/>
  <c r="AB27" i="14"/>
  <c r="B37" i="12"/>
  <c r="N4" i="12"/>
  <c r="AA49" i="14"/>
  <c r="AM18" i="12"/>
  <c r="AD32" i="15"/>
  <c r="AO36" i="14"/>
  <c r="K15" i="15"/>
  <c r="AD47" i="11"/>
  <c r="AW10" i="14"/>
  <c r="K14" i="12"/>
  <c r="X5" i="13"/>
  <c r="AC46" i="13"/>
  <c r="AL16" i="13"/>
  <c r="AH17" i="11"/>
  <c r="V43" i="11"/>
  <c r="V23" i="13"/>
  <c r="R36" i="14"/>
  <c r="G19" i="12"/>
  <c r="B30" i="15"/>
  <c r="M13" i="12"/>
  <c r="T31" i="15"/>
  <c r="AE26" i="11"/>
  <c r="AE14" i="13"/>
  <c r="AF37" i="12"/>
  <c r="K30" i="15"/>
  <c r="AD17" i="11"/>
  <c r="Y40" i="12"/>
  <c r="AG16" i="16"/>
  <c r="T13" i="14"/>
  <c r="F17" i="11"/>
  <c r="AD15" i="12"/>
  <c r="B46" i="15"/>
  <c r="C21" i="11"/>
  <c r="AH20" i="15"/>
  <c r="F30" i="16"/>
  <c r="M20" i="11"/>
  <c r="AN25" i="14"/>
  <c r="M20" i="16"/>
  <c r="F39" i="12"/>
  <c r="D25" i="16"/>
  <c r="AA11" i="14"/>
  <c r="V36" i="11"/>
  <c r="AD44" i="14"/>
  <c r="O37" i="15"/>
  <c r="G51" i="15"/>
  <c r="N5" i="13"/>
  <c r="K18" i="15"/>
  <c r="R35" i="14"/>
  <c r="O41" i="13"/>
  <c r="O7" i="15"/>
  <c r="AD37" i="12"/>
  <c r="B6" i="15"/>
  <c r="AL51" i="15"/>
  <c r="AD37" i="14"/>
  <c r="E50" i="13"/>
  <c r="D31" i="12"/>
  <c r="AL46" i="12"/>
  <c r="AT23" i="14"/>
  <c r="AL28" i="11"/>
  <c r="G50" i="16"/>
  <c r="AD22" i="11"/>
  <c r="AH14" i="11"/>
  <c r="V41" i="11"/>
  <c r="X35" i="13"/>
  <c r="AF46" i="13"/>
  <c r="AE19" i="11"/>
  <c r="AF31" i="12"/>
  <c r="P24" i="13"/>
  <c r="AO49" i="13"/>
  <c r="M34" i="12"/>
  <c r="AD49" i="13"/>
  <c r="V5" i="13"/>
  <c r="F17" i="12"/>
  <c r="F25" i="15"/>
  <c r="B14" i="11"/>
  <c r="AM45" i="14"/>
  <c r="O37" i="11"/>
  <c r="AO42" i="13"/>
  <c r="P51" i="13"/>
  <c r="AE29" i="14"/>
  <c r="O14" i="15"/>
  <c r="X48" i="13"/>
  <c r="X49" i="16"/>
  <c r="AM4" i="15"/>
  <c r="P13" i="13"/>
  <c r="AF28" i="14"/>
  <c r="AH30" i="15"/>
  <c r="T15" i="11"/>
  <c r="AT16" i="14"/>
  <c r="AU4" i="14"/>
  <c r="AX44" i="14"/>
  <c r="AC27" i="15"/>
  <c r="Y43" i="13"/>
  <c r="O20" i="13"/>
  <c r="X5" i="11"/>
  <c r="AE51" i="12"/>
  <c r="O23" i="13"/>
  <c r="AP4" i="13"/>
  <c r="AD32" i="13"/>
  <c r="AL21" i="11"/>
  <c r="G15" i="16"/>
  <c r="O31" i="13"/>
  <c r="AK32" i="14"/>
  <c r="AL41" i="14"/>
  <c r="O5" i="15"/>
  <c r="AE35" i="16"/>
  <c r="U39" i="14"/>
  <c r="L40" i="16"/>
  <c r="C33" i="15"/>
  <c r="AE27" i="12"/>
  <c r="T33" i="13"/>
  <c r="P34" i="15"/>
  <c r="F33" i="12"/>
  <c r="B27" i="15"/>
  <c r="AJ39" i="14"/>
  <c r="G48" i="16"/>
  <c r="U24" i="12"/>
  <c r="AC18" i="14"/>
  <c r="F14" i="13"/>
  <c r="N44" i="12"/>
  <c r="U13" i="14"/>
  <c r="AN13" i="12"/>
  <c r="O14" i="12"/>
  <c r="AB40" i="14"/>
  <c r="AC43" i="11"/>
  <c r="X12" i="11"/>
  <c r="AP23" i="12"/>
  <c r="AL4" i="14"/>
  <c r="X51" i="15"/>
  <c r="AN12" i="13"/>
  <c r="T23" i="12"/>
  <c r="L6" i="15"/>
  <c r="T39" i="13"/>
  <c r="F20" i="12"/>
  <c r="X30" i="15"/>
  <c r="AC28" i="15"/>
  <c r="P8" i="15"/>
  <c r="AE45" i="13"/>
  <c r="AQ44" i="13"/>
  <c r="V42" i="15"/>
  <c r="AN48" i="15"/>
  <c r="D42" i="13"/>
  <c r="K40" i="11"/>
  <c r="B20" i="16"/>
  <c r="G29" i="11"/>
  <c r="Y34" i="16"/>
  <c r="AF10" i="11"/>
  <c r="AG11" i="13"/>
  <c r="D13" i="11"/>
  <c r="F16" i="11"/>
  <c r="AL15" i="11"/>
  <c r="W4" i="12"/>
  <c r="B51" i="13"/>
  <c r="V24" i="14"/>
  <c r="AN6" i="12"/>
  <c r="AQ47" i="11"/>
  <c r="AL4" i="11"/>
  <c r="B26" i="16"/>
  <c r="AM40" i="15"/>
  <c r="AS43" i="14"/>
  <c r="AM50" i="14"/>
  <c r="L20" i="16"/>
  <c r="F35" i="12"/>
  <c r="AP5" i="11"/>
  <c r="AN18" i="12"/>
  <c r="C37" i="13"/>
  <c r="U15" i="13"/>
  <c r="N32" i="15"/>
  <c r="AD10" i="11"/>
  <c r="AF8" i="12"/>
  <c r="Y39" i="11"/>
  <c r="D35" i="12"/>
  <c r="AC46" i="11"/>
  <c r="AC32" i="11"/>
  <c r="B38" i="12"/>
  <c r="Y39" i="15"/>
  <c r="AD8" i="13"/>
  <c r="T46" i="14"/>
  <c r="AG13" i="12"/>
  <c r="AG7" i="15"/>
  <c r="S49" i="14"/>
  <c r="O31" i="12"/>
  <c r="AL9" i="14"/>
  <c r="F32" i="11"/>
  <c r="K36" i="13"/>
  <c r="O37" i="13"/>
  <c r="AD47" i="15"/>
  <c r="AN23" i="14"/>
  <c r="K27" i="15"/>
  <c r="D7" i="12"/>
  <c r="D16" i="15"/>
  <c r="AL22" i="11"/>
  <c r="Y49" i="12"/>
  <c r="O40" i="15"/>
  <c r="AO28" i="13"/>
  <c r="W38" i="15"/>
  <c r="K38" i="15"/>
  <c r="AP33" i="15"/>
  <c r="AH24" i="15"/>
  <c r="AG38" i="13"/>
  <c r="S32" i="14"/>
  <c r="AM28" i="13"/>
  <c r="AD50" i="14"/>
  <c r="K28" i="11"/>
  <c r="E29" i="11"/>
  <c r="P50" i="15"/>
  <c r="AV4" i="14"/>
  <c r="W33" i="13"/>
  <c r="X49" i="13"/>
  <c r="D47" i="16"/>
  <c r="AC34" i="13"/>
  <c r="AD22" i="14"/>
  <c r="AK18" i="14"/>
  <c r="AP30" i="13"/>
  <c r="AE19" i="13"/>
  <c r="R14" i="14"/>
  <c r="AE29" i="13"/>
  <c r="E46" i="12"/>
  <c r="C18" i="16"/>
  <c r="AQ23" i="12"/>
  <c r="AQ19" i="13"/>
  <c r="AH38" i="13"/>
  <c r="K37" i="11"/>
  <c r="C49" i="12"/>
  <c r="X28" i="12"/>
  <c r="V40" i="13"/>
  <c r="N47" i="16"/>
  <c r="T45" i="11"/>
  <c r="T38" i="14"/>
  <c r="AF10" i="13"/>
  <c r="AC9" i="13"/>
  <c r="AO7" i="14"/>
  <c r="AC16" i="15"/>
  <c r="O47" i="13"/>
  <c r="D35" i="11"/>
  <c r="P18" i="13"/>
  <c r="Y34" i="13"/>
  <c r="AC15" i="12"/>
  <c r="AL44" i="15"/>
  <c r="AE14" i="12"/>
  <c r="AQ42" i="12"/>
  <c r="AL38" i="11"/>
  <c r="K36" i="11"/>
  <c r="P37" i="11"/>
  <c r="AH5" i="13"/>
  <c r="AX51" i="14"/>
  <c r="U43" i="13"/>
  <c r="AM44" i="12"/>
  <c r="AE51" i="13"/>
  <c r="M25" i="13"/>
  <c r="AU25" i="14"/>
  <c r="AP20" i="12"/>
  <c r="AP12" i="13"/>
  <c r="K42" i="13"/>
  <c r="AO47" i="13"/>
  <c r="AO46" i="15"/>
  <c r="K20" i="12"/>
  <c r="AH27" i="15"/>
  <c r="AN19" i="15"/>
  <c r="AE16" i="11"/>
  <c r="M28" i="12"/>
  <c r="P40" i="13"/>
  <c r="S31" i="14"/>
  <c r="E20" i="12"/>
  <c r="AB20" i="14"/>
  <c r="P21" i="15"/>
  <c r="AG5" i="13"/>
  <c r="B32" i="16"/>
  <c r="AH49" i="11"/>
  <c r="O49" i="13"/>
  <c r="U30" i="12"/>
  <c r="AN28" i="15"/>
  <c r="AQ7" i="12"/>
  <c r="T4" i="13"/>
  <c r="M10" i="13"/>
  <c r="R24" i="14"/>
  <c r="U38" i="11"/>
  <c r="W41" i="15"/>
  <c r="AU18" i="14"/>
  <c r="P29" i="15"/>
  <c r="AD44" i="13"/>
  <c r="Y28" i="13"/>
  <c r="E9" i="16"/>
  <c r="E21" i="11"/>
  <c r="W18" i="11"/>
  <c r="AE31" i="14"/>
  <c r="AD19" i="14"/>
  <c r="AC49" i="15"/>
  <c r="D49" i="11"/>
  <c r="AF19" i="12"/>
  <c r="AC20" i="11"/>
  <c r="U9" i="15"/>
  <c r="O4" i="13"/>
  <c r="T20" i="11"/>
  <c r="AG29" i="12"/>
  <c r="AW12" i="14"/>
  <c r="W11" i="13"/>
  <c r="AF36" i="11"/>
  <c r="G28" i="12"/>
  <c r="AH37" i="12"/>
  <c r="T45" i="13"/>
  <c r="N23" i="11"/>
  <c r="AB4" i="14"/>
  <c r="L28" i="12"/>
  <c r="O7" i="11"/>
  <c r="C10" i="15"/>
  <c r="B25" i="12"/>
  <c r="V49" i="11"/>
  <c r="F26" i="12"/>
  <c r="AX25" i="14"/>
  <c r="AQ13" i="11"/>
  <c r="V10" i="14"/>
  <c r="F22" i="11"/>
  <c r="AD22" i="15"/>
  <c r="M25" i="12"/>
  <c r="O9" i="12"/>
  <c r="O31" i="11"/>
  <c r="V12" i="15"/>
  <c r="AU9" i="14"/>
  <c r="AN41" i="12"/>
  <c r="AH12" i="13"/>
  <c r="U44" i="15"/>
  <c r="AL24" i="14"/>
  <c r="L8" i="11"/>
  <c r="T30" i="14"/>
  <c r="N14" i="16"/>
  <c r="S12" i="14"/>
  <c r="K28" i="16"/>
  <c r="AF16" i="13"/>
  <c r="G25" i="16"/>
  <c r="AS29" i="14"/>
  <c r="AL24" i="15"/>
  <c r="Y39" i="13"/>
  <c r="AT10" i="14"/>
  <c r="AC13" i="13"/>
  <c r="AM38" i="13"/>
  <c r="AK20" i="14"/>
  <c r="AN45" i="13"/>
  <c r="T51" i="15"/>
  <c r="T43" i="11"/>
  <c r="AC22" i="14"/>
  <c r="AT33" i="14"/>
  <c r="AP33" i="13"/>
  <c r="K31" i="15"/>
  <c r="AN17" i="11"/>
  <c r="AO19" i="12"/>
  <c r="B47" i="16"/>
  <c r="AQ45" i="11"/>
  <c r="C28" i="11"/>
  <c r="C47" i="15"/>
  <c r="AQ27" i="12"/>
  <c r="N13" i="15"/>
  <c r="AT34" i="14"/>
  <c r="AO25" i="12"/>
  <c r="AQ47" i="15"/>
  <c r="O9" i="13"/>
  <c r="F50" i="11"/>
  <c r="U41" i="11"/>
  <c r="V43" i="12"/>
  <c r="AM37" i="14"/>
  <c r="AO8" i="14"/>
  <c r="R47" i="14"/>
  <c r="K48" i="16"/>
  <c r="Y34" i="11"/>
  <c r="AK9" i="14"/>
  <c r="AM13" i="13"/>
  <c r="AD7" i="11"/>
  <c r="K29" i="16"/>
  <c r="AJ34" i="14"/>
  <c r="AE17" i="13"/>
  <c r="AO38" i="14"/>
  <c r="C51" i="12"/>
  <c r="AC9" i="14"/>
  <c r="AE21" i="14"/>
  <c r="Y26" i="12"/>
  <c r="L44" i="12"/>
  <c r="AD39" i="13"/>
  <c r="O13" i="15"/>
  <c r="F25" i="12"/>
  <c r="AH32" i="11"/>
  <c r="G42" i="12"/>
  <c r="Y41" i="15"/>
  <c r="AG46" i="15"/>
  <c r="AN39" i="12"/>
  <c r="T5" i="13"/>
  <c r="AM31" i="15"/>
  <c r="AH19" i="11"/>
  <c r="AD13" i="11"/>
  <c r="V33" i="11"/>
  <c r="T24" i="14"/>
  <c r="AQ20" i="12"/>
  <c r="X25" i="12"/>
  <c r="L26" i="12"/>
  <c r="E51" i="16"/>
  <c r="K41" i="13"/>
  <c r="AL37" i="13"/>
  <c r="AM11" i="11"/>
  <c r="E21" i="13"/>
  <c r="AC35" i="12"/>
  <c r="AG26" i="15"/>
  <c r="AL12" i="11"/>
  <c r="U13" i="13"/>
  <c r="U4" i="15"/>
  <c r="B17" i="12"/>
  <c r="T33" i="15"/>
  <c r="B13" i="12"/>
  <c r="AV26" i="14"/>
  <c r="L19" i="15"/>
  <c r="P35" i="13"/>
  <c r="K8" i="15"/>
  <c r="N8" i="12"/>
  <c r="AC27" i="13"/>
  <c r="M14" i="13"/>
  <c r="N6" i="13"/>
  <c r="Y35" i="12"/>
  <c r="T42" i="14"/>
  <c r="AV9" i="14"/>
  <c r="AH10" i="11"/>
  <c r="X37" i="13"/>
  <c r="B34" i="13"/>
  <c r="AE41" i="15"/>
  <c r="D9" i="15"/>
  <c r="Y22" i="13"/>
  <c r="C44" i="11"/>
  <c r="AG20" i="13"/>
  <c r="AP25" i="11"/>
  <c r="AJ24" i="14"/>
  <c r="M8" i="13"/>
  <c r="AE39" i="12"/>
  <c r="D51" i="15"/>
  <c r="AL45" i="14"/>
  <c r="AD41" i="13"/>
  <c r="AG43" i="11"/>
  <c r="T9" i="13"/>
  <c r="B47" i="13"/>
  <c r="AQ47" i="12"/>
  <c r="B9" i="11"/>
  <c r="AS17" i="14"/>
  <c r="AC25" i="14"/>
  <c r="AB22" i="14"/>
  <c r="N22" i="16"/>
  <c r="AO24" i="14"/>
  <c r="AX9" i="14"/>
  <c r="T10" i="12"/>
  <c r="K21" i="15"/>
  <c r="U36" i="13"/>
  <c r="U49" i="12"/>
  <c r="E5" i="15"/>
  <c r="U38" i="14"/>
  <c r="K42" i="12"/>
  <c r="G26" i="15"/>
  <c r="AN40" i="11"/>
  <c r="Y15" i="13"/>
  <c r="W28" i="15"/>
  <c r="AN43" i="14"/>
  <c r="X38" i="12"/>
  <c r="AJ22" i="14"/>
  <c r="AL27" i="13"/>
  <c r="C23" i="13"/>
  <c r="AN14" i="13"/>
  <c r="L13" i="11"/>
  <c r="F46" i="12"/>
  <c r="N14" i="11"/>
  <c r="AL35" i="14"/>
  <c r="B32" i="15"/>
  <c r="K26" i="12"/>
  <c r="G35" i="13"/>
  <c r="AH18" i="15"/>
  <c r="P47" i="11"/>
  <c r="Y9" i="11"/>
  <c r="L39" i="15"/>
  <c r="D48" i="16"/>
  <c r="D42" i="12"/>
  <c r="AN48" i="14"/>
  <c r="T31" i="12"/>
  <c r="AM33" i="15"/>
  <c r="AB18" i="14"/>
  <c r="AG34" i="15"/>
  <c r="Y15" i="11"/>
  <c r="M35" i="15"/>
  <c r="N10" i="15"/>
  <c r="AO22" i="12"/>
  <c r="M48" i="11"/>
  <c r="AC40" i="12"/>
  <c r="E41" i="15"/>
  <c r="AF6" i="11"/>
  <c r="B30" i="11"/>
  <c r="AH7" i="16"/>
  <c r="S9" i="14"/>
  <c r="AN37" i="13"/>
  <c r="AL36" i="11"/>
  <c r="V30" i="16"/>
  <c r="AW4" i="14"/>
  <c r="AN35" i="14"/>
  <c r="L41" i="12"/>
  <c r="V41" i="12"/>
  <c r="C22" i="15"/>
  <c r="AP15" i="11"/>
  <c r="AE38" i="12"/>
  <c r="AC45" i="12"/>
  <c r="C46" i="11"/>
  <c r="S37" i="14"/>
  <c r="E44" i="13"/>
  <c r="AL5" i="14"/>
  <c r="P31" i="13"/>
  <c r="T10" i="15"/>
  <c r="AD15" i="13"/>
  <c r="N31" i="15"/>
  <c r="B12" i="13"/>
  <c r="AC42" i="14"/>
  <c r="W16" i="12"/>
  <c r="F26" i="11"/>
  <c r="M45" i="11"/>
  <c r="AE11" i="13"/>
  <c r="L10" i="12"/>
  <c r="AO30" i="11"/>
  <c r="AE30" i="12"/>
  <c r="V27" i="15"/>
  <c r="AD11" i="12"/>
  <c r="AL31" i="13"/>
  <c r="L11" i="12"/>
  <c r="C19" i="13"/>
  <c r="AX19" i="14"/>
  <c r="L28" i="11"/>
  <c r="U11" i="13"/>
  <c r="K8" i="11"/>
  <c r="B6" i="11"/>
  <c r="AC14" i="12"/>
  <c r="AG28" i="11"/>
  <c r="P46" i="11"/>
  <c r="C39" i="16"/>
  <c r="V49" i="16"/>
  <c r="AE38" i="11"/>
  <c r="F30" i="12"/>
  <c r="AJ6" i="14"/>
  <c r="T4" i="11"/>
  <c r="D24" i="11"/>
  <c r="AD10" i="14"/>
  <c r="S10" i="14"/>
  <c r="Y10" i="15"/>
  <c r="AQ18" i="11"/>
  <c r="Y16" i="15"/>
  <c r="S6" i="14"/>
  <c r="B40" i="13"/>
  <c r="G43" i="11"/>
  <c r="E33" i="12"/>
  <c r="Y30" i="16"/>
  <c r="AP35" i="15"/>
  <c r="N51" i="15"/>
  <c r="O5" i="13"/>
  <c r="AP34" i="13"/>
  <c r="AD40" i="14"/>
  <c r="U7" i="14"/>
  <c r="M33" i="12"/>
  <c r="AD14" i="13"/>
  <c r="X39" i="11"/>
  <c r="D10" i="11"/>
  <c r="AJ8" i="14"/>
  <c r="W37" i="11"/>
  <c r="D34" i="13"/>
  <c r="B42" i="13"/>
  <c r="W40" i="14"/>
  <c r="E29" i="12"/>
  <c r="AD45" i="16"/>
  <c r="O35" i="15"/>
  <c r="F44" i="11"/>
  <c r="C4" i="12"/>
  <c r="B19" i="12"/>
  <c r="G45" i="15"/>
  <c r="D28" i="12"/>
  <c r="X35" i="12"/>
  <c r="AC6" i="12"/>
  <c r="M41" i="12"/>
  <c r="L19" i="12"/>
  <c r="AC11" i="13"/>
  <c r="N47" i="11"/>
  <c r="AX21" i="14"/>
  <c r="E49" i="13"/>
  <c r="AE10" i="15"/>
  <c r="F27" i="13"/>
  <c r="D36" i="15"/>
  <c r="G37" i="15"/>
  <c r="Y27" i="13"/>
  <c r="AH43" i="11"/>
  <c r="AP44" i="13"/>
  <c r="N12" i="12"/>
  <c r="AF32" i="12"/>
  <c r="AQ47" i="13"/>
  <c r="AM20" i="12"/>
  <c r="W47" i="12"/>
  <c r="V23" i="15"/>
  <c r="G32" i="12"/>
  <c r="N30" i="11"/>
  <c r="AQ39" i="12"/>
  <c r="V6" i="12"/>
  <c r="F38" i="15"/>
  <c r="AG30" i="12"/>
  <c r="AP51" i="11"/>
  <c r="U28" i="15"/>
  <c r="AC5" i="13"/>
  <c r="K32" i="11"/>
  <c r="F42" i="16"/>
  <c r="K33" i="11"/>
  <c r="P51" i="12"/>
  <c r="D45" i="11"/>
  <c r="O50" i="11"/>
  <c r="F29" i="12"/>
  <c r="M11" i="12"/>
  <c r="AE12" i="14"/>
  <c r="AG42" i="11"/>
  <c r="O24" i="13"/>
  <c r="AQ13" i="12"/>
  <c r="F46" i="13"/>
  <c r="W9" i="13"/>
  <c r="K4" i="11"/>
  <c r="AN19" i="12"/>
  <c r="F30" i="15"/>
  <c r="C46" i="16"/>
  <c r="C8" i="13"/>
  <c r="Y45" i="11"/>
  <c r="AL37" i="11"/>
  <c r="F31" i="12"/>
  <c r="D9" i="12"/>
  <c r="D45" i="13"/>
  <c r="AA29" i="14"/>
  <c r="W5" i="12"/>
  <c r="G23" i="13"/>
  <c r="N5" i="11"/>
  <c r="D27" i="11"/>
  <c r="U7" i="15"/>
  <c r="AC38" i="16"/>
  <c r="AC50" i="14"/>
  <c r="D47" i="13"/>
  <c r="AB41" i="14"/>
  <c r="F8" i="12"/>
  <c r="V39" i="12"/>
  <c r="W33" i="15"/>
  <c r="AQ28" i="13"/>
  <c r="AQ11" i="12"/>
  <c r="AC10" i="11"/>
  <c r="AL13" i="11"/>
  <c r="AL28" i="15"/>
  <c r="AQ9" i="15"/>
  <c r="V16" i="11"/>
  <c r="T18" i="15"/>
  <c r="AV37" i="14"/>
  <c r="AN26" i="12"/>
  <c r="L13" i="12"/>
  <c r="AG12" i="15"/>
  <c r="Y38" i="12"/>
  <c r="C13" i="15"/>
  <c r="C34" i="11"/>
  <c r="AJ11" i="14"/>
  <c r="K33" i="15"/>
  <c r="X16" i="13"/>
  <c r="G30" i="13"/>
  <c r="AE43" i="15"/>
  <c r="AE11" i="14"/>
  <c r="AN33" i="14"/>
  <c r="Y7" i="13"/>
  <c r="AG33" i="12"/>
  <c r="P10" i="13"/>
  <c r="AM31" i="11"/>
  <c r="AQ4" i="15"/>
  <c r="AF22" i="11"/>
  <c r="AQ29" i="11"/>
  <c r="AQ14" i="15"/>
  <c r="W17" i="13"/>
  <c r="L45" i="13"/>
  <c r="U6" i="12"/>
  <c r="Y12" i="11"/>
  <c r="B22" i="12"/>
  <c r="P33" i="13"/>
  <c r="AM39" i="13"/>
  <c r="AE24" i="14"/>
  <c r="L29" i="13"/>
  <c r="P35" i="15"/>
  <c r="U12" i="12"/>
  <c r="AL10" i="14"/>
  <c r="AX26" i="14"/>
  <c r="P49" i="11"/>
  <c r="F12" i="12"/>
  <c r="Y38" i="13"/>
  <c r="W36" i="11"/>
  <c r="N44" i="11"/>
  <c r="AE32" i="12"/>
  <c r="B4" i="11"/>
  <c r="U21" i="12"/>
  <c r="N7" i="15"/>
  <c r="AM24" i="13"/>
  <c r="V22" i="14"/>
  <c r="X14" i="12"/>
  <c r="K5" i="15"/>
  <c r="T48" i="14"/>
  <c r="O33" i="12"/>
  <c r="M9" i="16"/>
  <c r="V41" i="13"/>
  <c r="F31" i="11"/>
  <c r="X8" i="12"/>
  <c r="D22" i="11"/>
  <c r="B50" i="11"/>
  <c r="AQ12" i="13"/>
  <c r="E14" i="13"/>
  <c r="V33" i="14"/>
  <c r="V23" i="12"/>
  <c r="U32" i="12"/>
  <c r="T40" i="12"/>
  <c r="AW20" i="14"/>
  <c r="C12" i="11"/>
  <c r="E16" i="12"/>
  <c r="AG33" i="15"/>
  <c r="K32" i="15"/>
  <c r="Y10" i="13"/>
  <c r="U22" i="13"/>
  <c r="AM34" i="13"/>
  <c r="AQ35" i="12"/>
  <c r="AV13" i="14"/>
  <c r="AE6" i="13"/>
  <c r="V6" i="14"/>
  <c r="AG42" i="13"/>
  <c r="AP40" i="12"/>
  <c r="AH16" i="11"/>
  <c r="U5" i="12"/>
  <c r="AC19" i="12"/>
  <c r="U14" i="14"/>
  <c r="Y29" i="13"/>
  <c r="D41" i="12"/>
  <c r="X41" i="15"/>
  <c r="V8" i="13"/>
  <c r="AN42" i="13"/>
  <c r="B17" i="13"/>
  <c r="Y32" i="11"/>
  <c r="D12" i="15"/>
  <c r="AM40" i="11"/>
  <c r="U5" i="13"/>
  <c r="AQ18" i="12"/>
  <c r="D46" i="15"/>
  <c r="AG33" i="13"/>
  <c r="AC23" i="14"/>
  <c r="AN6" i="15"/>
  <c r="AB35" i="14"/>
  <c r="T7" i="11"/>
  <c r="O35" i="12"/>
  <c r="N6" i="12"/>
  <c r="AL16" i="12"/>
  <c r="W28" i="13"/>
  <c r="AG25" i="13"/>
  <c r="Y18" i="13"/>
  <c r="AW41" i="14"/>
  <c r="V36" i="14"/>
  <c r="AO50" i="13"/>
  <c r="AL45" i="12"/>
  <c r="AN44" i="12"/>
  <c r="V7" i="12"/>
  <c r="AT27" i="14"/>
  <c r="AF11" i="14"/>
  <c r="AF23" i="14"/>
  <c r="L40" i="12"/>
  <c r="V47" i="14"/>
  <c r="AP40" i="13"/>
  <c r="U6" i="11"/>
  <c r="M12" i="15"/>
  <c r="AS39" i="14"/>
  <c r="V51" i="14"/>
  <c r="AE23" i="15"/>
  <c r="M44" i="15"/>
  <c r="U33" i="13"/>
  <c r="AN10" i="13"/>
  <c r="E20" i="15"/>
  <c r="W8" i="12"/>
  <c r="AE35" i="14"/>
  <c r="B29" i="12"/>
  <c r="AG21" i="15"/>
  <c r="AO23" i="11"/>
  <c r="W14" i="11"/>
  <c r="AP42" i="11"/>
  <c r="U36" i="12"/>
  <c r="L22" i="16"/>
  <c r="AP17" i="13"/>
  <c r="X28" i="11"/>
  <c r="AC42" i="13"/>
  <c r="AM14" i="14"/>
  <c r="AL10" i="12"/>
  <c r="AP21" i="11"/>
  <c r="B16" i="12"/>
  <c r="T28" i="13"/>
  <c r="N11" i="13"/>
  <c r="E33" i="11"/>
  <c r="O6" i="12"/>
  <c r="AM21" i="11"/>
  <c r="AE39" i="11"/>
  <c r="AJ17" i="14"/>
  <c r="Y46" i="11"/>
  <c r="AH25" i="15"/>
  <c r="F39" i="15"/>
  <c r="B23" i="15"/>
  <c r="AS34" i="14"/>
  <c r="X4" i="12"/>
  <c r="AD39" i="11"/>
  <c r="U24" i="14"/>
  <c r="AF9" i="11"/>
  <c r="O15" i="15"/>
  <c r="U46" i="13"/>
  <c r="AC26" i="11"/>
  <c r="F26" i="13"/>
  <c r="AM25" i="11"/>
  <c r="L5" i="15"/>
  <c r="U28" i="13"/>
  <c r="U8" i="15"/>
  <c r="AM27" i="11"/>
  <c r="AM21" i="14"/>
  <c r="Y48" i="12"/>
  <c r="AK43" i="14"/>
  <c r="AO37" i="15"/>
  <c r="AE26" i="15"/>
  <c r="AD40" i="11"/>
  <c r="B15" i="11"/>
  <c r="N46" i="15"/>
  <c r="Y51" i="12"/>
  <c r="F50" i="15"/>
  <c r="L19" i="11"/>
  <c r="AG36" i="13"/>
  <c r="V31" i="15"/>
  <c r="Y22" i="12"/>
  <c r="L23" i="13"/>
  <c r="AN25" i="12"/>
  <c r="AE15" i="12"/>
  <c r="D22" i="12"/>
  <c r="AG14" i="11"/>
  <c r="AQ28" i="11"/>
  <c r="AD25" i="12"/>
  <c r="M36" i="13"/>
  <c r="E6" i="11"/>
  <c r="AD24" i="14"/>
  <c r="G44" i="12"/>
  <c r="AT42" i="14"/>
  <c r="AN24" i="12"/>
  <c r="U30" i="13"/>
  <c r="U26" i="13"/>
  <c r="AF48" i="13"/>
  <c r="V8" i="14"/>
  <c r="AF48" i="12"/>
  <c r="AE15" i="11"/>
  <c r="AD48" i="12"/>
  <c r="F5" i="12"/>
  <c r="F45" i="15"/>
  <c r="K39" i="12"/>
  <c r="E29" i="13"/>
  <c r="B49" i="11"/>
  <c r="AQ46" i="12"/>
  <c r="AW50" i="14"/>
  <c r="AA41" i="14"/>
  <c r="AM45" i="12"/>
  <c r="B24" i="13"/>
  <c r="M27" i="16"/>
  <c r="T14" i="12"/>
  <c r="AD17" i="13"/>
  <c r="AD18" i="14"/>
  <c r="AJ33" i="14"/>
  <c r="S40" i="14"/>
  <c r="AM9" i="13"/>
  <c r="G4" i="12"/>
  <c r="U47" i="14"/>
  <c r="D35" i="13"/>
  <c r="AE39" i="14"/>
  <c r="T7" i="16"/>
  <c r="F7" i="16"/>
  <c r="C12" i="12"/>
  <c r="AE36" i="13"/>
  <c r="V34" i="15"/>
  <c r="L34" i="11"/>
  <c r="N9" i="11"/>
  <c r="E42" i="12"/>
  <c r="M7" i="16"/>
  <c r="AF10" i="15"/>
  <c r="AL14" i="13"/>
  <c r="AS24" i="14"/>
  <c r="T26" i="16"/>
  <c r="G6" i="13"/>
  <c r="O8" i="15"/>
  <c r="N48" i="11"/>
  <c r="AQ17" i="12"/>
  <c r="AD51" i="13"/>
  <c r="M32" i="12"/>
  <c r="B16" i="11"/>
  <c r="T31" i="16"/>
  <c r="D46" i="12"/>
  <c r="AM27" i="12"/>
  <c r="AC47" i="15"/>
  <c r="E16" i="13"/>
  <c r="L10" i="15"/>
  <c r="AK17" i="14"/>
  <c r="V12" i="13"/>
  <c r="V16" i="15"/>
  <c r="X40" i="11"/>
  <c r="M6" i="11"/>
  <c r="K48" i="15"/>
  <c r="S24" i="14"/>
  <c r="G31" i="13"/>
  <c r="U21" i="15"/>
  <c r="AO33" i="13"/>
  <c r="AN40" i="12"/>
  <c r="Y45" i="15"/>
  <c r="P21" i="12"/>
  <c r="AX45" i="14"/>
  <c r="M22" i="12"/>
  <c r="AE50" i="14"/>
  <c r="N19" i="12"/>
  <c r="AD48" i="15"/>
  <c r="AC37" i="15"/>
  <c r="W10" i="14"/>
  <c r="AX5" i="14"/>
  <c r="K4" i="13"/>
  <c r="T26" i="15"/>
  <c r="C32" i="13"/>
  <c r="Y6" i="12"/>
  <c r="C43" i="13"/>
  <c r="O33" i="15"/>
  <c r="F9" i="16"/>
  <c r="AD6" i="14"/>
  <c r="O24" i="15"/>
  <c r="C7" i="12"/>
  <c r="AN25" i="15"/>
  <c r="AO5" i="11"/>
  <c r="W47" i="11"/>
  <c r="G34" i="15"/>
  <c r="D21" i="16"/>
  <c r="AJ26" i="14"/>
  <c r="AE22" i="14"/>
  <c r="AD18" i="11"/>
  <c r="P7" i="13"/>
  <c r="B43" i="12"/>
  <c r="E50" i="11"/>
  <c r="C31" i="16"/>
  <c r="N37" i="11"/>
  <c r="P6" i="16"/>
  <c r="AF43" i="12"/>
  <c r="L35" i="12"/>
  <c r="V38" i="15"/>
  <c r="AQ35" i="15"/>
  <c r="X11" i="12"/>
  <c r="AF28" i="11"/>
  <c r="G43" i="13"/>
  <c r="L17" i="12"/>
  <c r="AF45" i="11"/>
  <c r="AP50" i="13"/>
  <c r="C45" i="13"/>
  <c r="AE7" i="12"/>
  <c r="K13" i="13"/>
  <c r="AL46" i="13"/>
  <c r="U48" i="14"/>
  <c r="E49" i="12"/>
  <c r="M11" i="16"/>
  <c r="G46" i="13"/>
  <c r="AL33" i="12"/>
  <c r="E37" i="13"/>
  <c r="AO28" i="14"/>
  <c r="G41" i="16"/>
  <c r="AQ11" i="15"/>
  <c r="AT24" i="14"/>
  <c r="AE16" i="14"/>
  <c r="AO4" i="11"/>
  <c r="AT4" i="14"/>
  <c r="F6" i="11"/>
  <c r="AB5" i="14"/>
  <c r="O25" i="11"/>
  <c r="M27" i="15"/>
  <c r="B47" i="11"/>
  <c r="T31" i="14"/>
  <c r="AE28" i="11"/>
  <c r="AF51" i="14"/>
  <c r="AM50" i="12"/>
  <c r="AH12" i="15"/>
  <c r="AG39" i="13"/>
  <c r="AE30" i="11"/>
  <c r="AX17" i="14"/>
  <c r="AH36" i="11"/>
  <c r="B34" i="15"/>
  <c r="E34" i="15"/>
  <c r="AN24" i="11"/>
  <c r="O44" i="13"/>
  <c r="AC23" i="13"/>
  <c r="AO39" i="11"/>
  <c r="AO5" i="14"/>
  <c r="AN49" i="13"/>
  <c r="V5" i="11"/>
  <c r="W7" i="15"/>
  <c r="AM30" i="13"/>
  <c r="AX33" i="14"/>
  <c r="AE36" i="11"/>
  <c r="Y47" i="11"/>
  <c r="V14" i="14"/>
  <c r="AM36" i="14"/>
  <c r="AG41" i="15"/>
  <c r="AN49" i="15"/>
  <c r="U11" i="12"/>
  <c r="AH37" i="13"/>
  <c r="AP24" i="13"/>
  <c r="T14" i="13"/>
  <c r="N50" i="16"/>
  <c r="AC24" i="16"/>
  <c r="E22" i="11"/>
  <c r="AO44" i="11"/>
  <c r="AD31" i="14"/>
  <c r="AH47" i="13"/>
  <c r="AC13" i="12"/>
  <c r="D38" i="16"/>
  <c r="T13" i="12"/>
  <c r="Y42" i="12"/>
  <c r="X38" i="16"/>
  <c r="AO36" i="11"/>
  <c r="G28" i="15"/>
  <c r="U26" i="12"/>
  <c r="N16" i="12"/>
  <c r="X33" i="11"/>
  <c r="AH34" i="13"/>
  <c r="U38" i="13"/>
  <c r="M46" i="15"/>
  <c r="AL10" i="15"/>
  <c r="U44" i="13"/>
  <c r="B36" i="11"/>
  <c r="V43" i="14"/>
  <c r="AN27" i="14"/>
  <c r="AG34" i="11"/>
  <c r="AM28" i="11"/>
  <c r="V24" i="13"/>
  <c r="W22" i="13"/>
  <c r="G40" i="12"/>
  <c r="AD24" i="13"/>
  <c r="AH21" i="13"/>
  <c r="V22" i="13"/>
  <c r="AC29" i="12"/>
  <c r="AO33" i="11"/>
  <c r="AO51" i="14"/>
  <c r="G5" i="16"/>
  <c r="N39" i="15"/>
  <c r="E13" i="12"/>
  <c r="AE29" i="15"/>
  <c r="T27" i="15"/>
  <c r="AJ18" i="14"/>
  <c r="AH32" i="15"/>
  <c r="AE16" i="15"/>
  <c r="AF29" i="14"/>
  <c r="AF5" i="13"/>
  <c r="P37" i="15"/>
  <c r="AC38" i="12"/>
  <c r="AD28" i="11"/>
  <c r="V35" i="16"/>
  <c r="AH40" i="13"/>
  <c r="AC48" i="11"/>
  <c r="AO14" i="14"/>
  <c r="AO20" i="11"/>
  <c r="AM38" i="12"/>
  <c r="AE32" i="16"/>
  <c r="AD33" i="16"/>
  <c r="F49" i="11"/>
  <c r="AX29" i="14"/>
  <c r="K12" i="13"/>
  <c r="AM42" i="12"/>
  <c r="Y33" i="16"/>
  <c r="AM6" i="12"/>
  <c r="AH28" i="11"/>
  <c r="AH47" i="11"/>
  <c r="AE51" i="11"/>
  <c r="B29" i="13"/>
  <c r="AG22" i="13"/>
  <c r="AH23" i="15"/>
  <c r="AD36" i="12"/>
  <c r="AF10" i="12"/>
  <c r="AL33" i="14"/>
  <c r="AD38" i="13"/>
  <c r="L20" i="13"/>
  <c r="AL35" i="11"/>
  <c r="F36" i="11"/>
  <c r="AF38" i="11"/>
  <c r="AE41" i="14"/>
  <c r="G9" i="11"/>
  <c r="N51" i="12"/>
  <c r="AA36" i="14"/>
  <c r="AH34" i="11"/>
  <c r="X46" i="15"/>
  <c r="O46" i="15"/>
  <c r="AV17" i="14"/>
  <c r="G16" i="13"/>
  <c r="AV38" i="14"/>
  <c r="AC6" i="11"/>
  <c r="M20" i="12"/>
  <c r="B37" i="15"/>
  <c r="AM22" i="15"/>
  <c r="AL28" i="12"/>
  <c r="AE17" i="14"/>
  <c r="W31" i="11"/>
  <c r="AX39" i="14"/>
  <c r="AF5" i="11"/>
  <c r="AP29" i="11"/>
  <c r="E31" i="11"/>
  <c r="G5" i="12"/>
  <c r="AW8" i="14"/>
  <c r="F13" i="12"/>
  <c r="AO19" i="13"/>
  <c r="P23" i="15"/>
  <c r="AG37" i="13"/>
  <c r="F4" i="15"/>
  <c r="R10" i="14"/>
  <c r="U21" i="13"/>
  <c r="N21" i="13"/>
  <c r="AM38" i="14"/>
  <c r="G49" i="11"/>
  <c r="W10" i="12"/>
  <c r="AF39" i="13"/>
  <c r="C40" i="13"/>
  <c r="AE12" i="16"/>
  <c r="X27" i="12"/>
  <c r="AM23" i="13"/>
  <c r="AF46" i="14"/>
  <c r="AQ26" i="15"/>
  <c r="AM49" i="12"/>
  <c r="AF25" i="13"/>
  <c r="AO32" i="14"/>
  <c r="L15" i="13"/>
  <c r="AN46" i="13"/>
  <c r="Y37" i="12"/>
  <c r="Y6" i="15"/>
  <c r="V44" i="14"/>
  <c r="AP29" i="15"/>
  <c r="AE13" i="13"/>
  <c r="W33" i="14"/>
  <c r="Y9" i="16"/>
  <c r="AM44" i="14"/>
  <c r="F42" i="13"/>
  <c r="T35" i="15"/>
  <c r="Y38" i="11"/>
  <c r="AV15" i="14"/>
  <c r="T5" i="12"/>
  <c r="G15" i="13"/>
  <c r="W35" i="14"/>
  <c r="N45" i="15"/>
  <c r="AF27" i="12"/>
  <c r="B4" i="16"/>
  <c r="AG42" i="12"/>
  <c r="AM13" i="11"/>
  <c r="AE11" i="11"/>
  <c r="AE34" i="14"/>
  <c r="AB44" i="14"/>
  <c r="L14" i="11"/>
  <c r="G17" i="12"/>
  <c r="V35" i="15"/>
  <c r="AC22" i="11"/>
  <c r="T30" i="11"/>
  <c r="AE32" i="14"/>
  <c r="AD21" i="11"/>
  <c r="L49" i="12"/>
  <c r="AO32" i="11"/>
  <c r="L50" i="15"/>
  <c r="X38" i="11"/>
  <c r="G50" i="15"/>
  <c r="W46" i="11"/>
  <c r="B24" i="16"/>
  <c r="B18" i="11"/>
  <c r="AO32" i="12"/>
  <c r="AW48" i="14"/>
  <c r="L14" i="12"/>
  <c r="N20" i="12"/>
  <c r="AM16" i="14"/>
  <c r="W32" i="15"/>
  <c r="AN50" i="12"/>
  <c r="AM25" i="12"/>
  <c r="AE4" i="11"/>
  <c r="T39" i="14"/>
  <c r="AM20" i="11"/>
  <c r="AL28" i="14"/>
  <c r="X7" i="12"/>
  <c r="F41" i="13"/>
  <c r="C14" i="11"/>
  <c r="N17" i="15"/>
  <c r="D36" i="12"/>
  <c r="T23" i="13"/>
  <c r="AM40" i="14"/>
  <c r="AL11" i="13"/>
  <c r="L30" i="12"/>
  <c r="G40" i="13"/>
  <c r="AL51" i="11"/>
  <c r="AF38" i="12"/>
  <c r="AP7" i="12"/>
  <c r="V32" i="12"/>
  <c r="V44" i="13"/>
  <c r="AO48" i="12"/>
  <c r="AO22" i="11"/>
  <c r="AO27" i="11"/>
  <c r="AS38" i="14"/>
  <c r="W49" i="11"/>
  <c r="W44" i="12"/>
  <c r="B50" i="12"/>
  <c r="F6" i="13"/>
  <c r="E38" i="16"/>
  <c r="AG11" i="16"/>
  <c r="W34" i="11"/>
  <c r="T43" i="14"/>
  <c r="X45" i="12"/>
  <c r="P20" i="15"/>
  <c r="U25" i="13"/>
  <c r="V9" i="15"/>
  <c r="AD16" i="12"/>
  <c r="K15" i="13"/>
  <c r="AN8" i="12"/>
  <c r="V41" i="14"/>
  <c r="N7" i="11"/>
  <c r="B39" i="15"/>
  <c r="AL51" i="12"/>
  <c r="P41" i="11"/>
  <c r="L24" i="12"/>
  <c r="AM22" i="12"/>
  <c r="AE18" i="14"/>
  <c r="AG28" i="12"/>
  <c r="AN30" i="14"/>
  <c r="AC8" i="11"/>
  <c r="AC28" i="14"/>
  <c r="M47" i="12"/>
  <c r="P43" i="15"/>
  <c r="AD42" i="15"/>
  <c r="AC37" i="14"/>
  <c r="F13" i="11"/>
  <c r="B32" i="12"/>
  <c r="D4" i="16"/>
  <c r="AV18" i="14"/>
  <c r="AS46" i="14"/>
  <c r="V33" i="12"/>
  <c r="N44" i="13"/>
  <c r="U32" i="14"/>
  <c r="AC50" i="11"/>
  <c r="T38" i="13"/>
  <c r="N45" i="12"/>
  <c r="AE34" i="15"/>
  <c r="AG47" i="11"/>
  <c r="V25" i="14"/>
  <c r="B8" i="11"/>
  <c r="AE18" i="12"/>
  <c r="AF21" i="11"/>
  <c r="F5" i="13"/>
  <c r="AF22" i="12"/>
  <c r="L43" i="12"/>
  <c r="AX16" i="14"/>
  <c r="Y18" i="15"/>
  <c r="V44" i="11"/>
  <c r="AC7" i="14"/>
  <c r="X51" i="12"/>
  <c r="AG30" i="11"/>
  <c r="AE47" i="12"/>
  <c r="V50" i="14"/>
  <c r="AB29" i="14"/>
  <c r="G5" i="11"/>
  <c r="AH41" i="13"/>
  <c r="AP45" i="12"/>
  <c r="AF16" i="12"/>
  <c r="AH40" i="12"/>
  <c r="W46" i="14"/>
  <c r="AP30" i="15"/>
  <c r="W50" i="13"/>
  <c r="G47" i="13"/>
  <c r="B4" i="15"/>
  <c r="F43" i="13"/>
  <c r="C24" i="13"/>
  <c r="P50" i="11"/>
  <c r="L27" i="15"/>
  <c r="AF25" i="12"/>
  <c r="AL6" i="12"/>
  <c r="N34" i="15"/>
  <c r="AO10" i="15"/>
  <c r="AO34" i="14"/>
  <c r="N24" i="15"/>
  <c r="AC45" i="14"/>
  <c r="D41" i="13"/>
  <c r="M4" i="13"/>
  <c r="AT11" i="14"/>
  <c r="AL9" i="12"/>
  <c r="C19" i="12"/>
  <c r="V50" i="13"/>
  <c r="G27" i="13"/>
  <c r="AF45" i="13"/>
  <c r="AF39" i="14"/>
  <c r="E24" i="12"/>
  <c r="AT13" i="14"/>
  <c r="C8" i="16"/>
  <c r="AQ31" i="12"/>
  <c r="V32" i="13"/>
  <c r="U46" i="11"/>
  <c r="Y22" i="16"/>
  <c r="AN10" i="14"/>
  <c r="Y18" i="11"/>
  <c r="P43" i="16"/>
  <c r="Y29" i="11"/>
  <c r="R12" i="14"/>
  <c r="AD32" i="11"/>
  <c r="M28" i="15"/>
  <c r="T29" i="14"/>
  <c r="X15" i="11"/>
  <c r="P28" i="11"/>
  <c r="T22" i="14"/>
  <c r="V42" i="11"/>
  <c r="AQ50" i="11"/>
  <c r="AE28" i="12"/>
  <c r="AC51" i="16"/>
  <c r="AP15" i="12"/>
  <c r="E35" i="11"/>
  <c r="AP39" i="13"/>
  <c r="AO31" i="13"/>
  <c r="D30" i="12"/>
  <c r="B45" i="15"/>
  <c r="D12" i="11"/>
  <c r="AO21" i="12"/>
  <c r="T38" i="12"/>
  <c r="AU14" i="14"/>
  <c r="AO5" i="12"/>
  <c r="P11" i="13"/>
  <c r="E4" i="15"/>
  <c r="B31" i="13"/>
  <c r="AK13" i="14"/>
  <c r="AQ36" i="11"/>
  <c r="AH11" i="11"/>
  <c r="AF34" i="11"/>
  <c r="AQ5" i="13"/>
  <c r="AM47" i="14"/>
  <c r="V28" i="13"/>
  <c r="N42" i="13"/>
  <c r="D19" i="16"/>
  <c r="AU47" i="14"/>
  <c r="AO15" i="14"/>
  <c r="AE35" i="11"/>
  <c r="E38" i="15"/>
  <c r="AC47" i="11"/>
  <c r="AS41" i="14"/>
  <c r="AP33" i="11"/>
  <c r="L36" i="16"/>
  <c r="C15" i="13"/>
  <c r="E23" i="11"/>
  <c r="AQ45" i="12"/>
  <c r="M34" i="15"/>
  <c r="AG29" i="11"/>
  <c r="W44" i="11"/>
  <c r="AD5" i="12"/>
  <c r="AG40" i="12"/>
  <c r="AD15" i="16"/>
  <c r="P4" i="11"/>
  <c r="AD19" i="11"/>
  <c r="Y32" i="12"/>
  <c r="U32" i="13"/>
  <c r="M37" i="11"/>
  <c r="AQ37" i="11"/>
  <c r="AQ38" i="11"/>
  <c r="Y14" i="15"/>
  <c r="T10" i="11"/>
  <c r="G46" i="11"/>
  <c r="AH45" i="15"/>
  <c r="AN13" i="13"/>
  <c r="B15" i="15"/>
  <c r="AH30" i="11"/>
  <c r="AG49" i="13"/>
  <c r="AL38" i="15"/>
  <c r="AV46" i="14"/>
  <c r="AG46" i="13"/>
  <c r="B11" i="12"/>
  <c r="AC11" i="11"/>
  <c r="AE23" i="14"/>
  <c r="G33" i="11"/>
  <c r="AH21" i="12"/>
  <c r="AD25" i="14"/>
  <c r="AL49" i="15"/>
  <c r="AT21" i="14"/>
  <c r="AD18" i="12"/>
  <c r="AG47" i="13"/>
  <c r="K23" i="13"/>
  <c r="F43" i="16"/>
  <c r="C39" i="15"/>
  <c r="AM24" i="11"/>
  <c r="E15" i="12"/>
  <c r="AO33" i="12"/>
  <c r="V15" i="13"/>
  <c r="AQ28" i="12"/>
  <c r="P24" i="12"/>
  <c r="R30" i="14"/>
  <c r="AO50" i="12"/>
  <c r="T17" i="11"/>
  <c r="D7" i="16"/>
  <c r="C12" i="16"/>
  <c r="AC14" i="15"/>
  <c r="L18" i="16"/>
  <c r="K24" i="11"/>
  <c r="N20" i="13"/>
  <c r="T29" i="11"/>
  <c r="N31" i="12"/>
  <c r="AL26" i="12"/>
  <c r="E10" i="12"/>
  <c r="E39" i="13"/>
  <c r="AC4" i="15"/>
  <c r="T22" i="15"/>
  <c r="M5" i="11"/>
  <c r="AU51" i="14"/>
  <c r="AG49" i="12"/>
  <c r="AP34" i="12"/>
  <c r="AF18" i="13"/>
  <c r="F20" i="13"/>
  <c r="AO45" i="12"/>
  <c r="U19" i="12"/>
  <c r="O38" i="11"/>
  <c r="W15" i="14"/>
  <c r="R34" i="14"/>
  <c r="N50" i="13"/>
  <c r="K21" i="11"/>
  <c r="E40" i="12"/>
  <c r="F51" i="13"/>
  <c r="Y8" i="11"/>
  <c r="U50" i="16"/>
  <c r="AQ15" i="13"/>
  <c r="P47" i="15"/>
  <c r="AV40" i="14"/>
  <c r="M51" i="11"/>
  <c r="Y4" i="11"/>
  <c r="M25" i="15"/>
  <c r="V47" i="15"/>
  <c r="AQ51" i="13"/>
  <c r="P6" i="13"/>
  <c r="N47" i="13"/>
  <c r="W49" i="13"/>
  <c r="L36" i="13"/>
  <c r="D47" i="12"/>
  <c r="X18" i="16"/>
  <c r="AW6" i="14"/>
  <c r="N30" i="15"/>
  <c r="AV50" i="14"/>
  <c r="AE35" i="13"/>
  <c r="K15" i="12"/>
  <c r="D38" i="11"/>
  <c r="AE38" i="13"/>
  <c r="C32" i="15"/>
  <c r="V28" i="15"/>
  <c r="L47" i="11"/>
  <c r="F10" i="12"/>
  <c r="M48" i="16"/>
  <c r="O21" i="11"/>
  <c r="AA50" i="14"/>
  <c r="C45" i="12"/>
  <c r="X41" i="11"/>
  <c r="AE47" i="14"/>
  <c r="O47" i="11"/>
  <c r="AC7" i="15"/>
  <c r="AD9" i="15"/>
  <c r="X24" i="15"/>
  <c r="W25" i="13"/>
  <c r="C37" i="16"/>
  <c r="AE14" i="11"/>
  <c r="AL26" i="14"/>
  <c r="AG26" i="13"/>
  <c r="D23" i="12"/>
  <c r="AG19" i="12"/>
  <c r="AE17" i="12"/>
  <c r="AE25" i="13"/>
  <c r="AH15" i="11"/>
  <c r="AO41" i="13"/>
  <c r="W5" i="11"/>
  <c r="AO17" i="12"/>
  <c r="X46" i="12"/>
  <c r="AQ20" i="11"/>
  <c r="F34" i="15"/>
  <c r="AC20" i="14"/>
  <c r="AH20" i="12"/>
  <c r="AP28" i="11"/>
  <c r="AU27" i="14"/>
  <c r="N22" i="12"/>
  <c r="AE14" i="15"/>
  <c r="E22" i="12"/>
  <c r="AN19" i="14"/>
  <c r="AF45" i="12"/>
  <c r="AO42" i="15"/>
  <c r="AM12" i="11"/>
  <c r="AP37" i="12"/>
  <c r="P8" i="11"/>
  <c r="D40" i="12"/>
  <c r="AL40" i="13"/>
  <c r="P4" i="13"/>
  <c r="AD35" i="12"/>
  <c r="D18" i="13"/>
  <c r="U43" i="15"/>
  <c r="O39" i="13"/>
  <c r="C21" i="12"/>
  <c r="AN15" i="13"/>
  <c r="AC38" i="13"/>
  <c r="AJ45" i="14"/>
  <c r="F24" i="13"/>
  <c r="AE34" i="13"/>
  <c r="AC24" i="11"/>
  <c r="AQ14" i="13"/>
  <c r="AF17" i="11"/>
  <c r="U36" i="15"/>
  <c r="M40" i="16"/>
  <c r="U48" i="11"/>
  <c r="E29" i="16"/>
  <c r="M42" i="11"/>
  <c r="T37" i="14"/>
  <c r="AQ50" i="15"/>
  <c r="V44" i="16"/>
  <c r="AD43" i="12"/>
  <c r="G39" i="13"/>
  <c r="C9" i="13"/>
  <c r="AE42" i="11"/>
  <c r="Y44" i="15"/>
  <c r="AJ5" i="14"/>
  <c r="AW24" i="14"/>
  <c r="F31" i="15"/>
  <c r="G14" i="11"/>
  <c r="AN32" i="13"/>
  <c r="F18" i="12"/>
  <c r="S14" i="14"/>
  <c r="W40" i="16"/>
  <c r="AP16" i="12"/>
  <c r="AC33" i="13"/>
  <c r="AQ30" i="15"/>
  <c r="Y14" i="11"/>
  <c r="E23" i="12"/>
  <c r="U7" i="11"/>
  <c r="B10" i="16"/>
  <c r="AM5" i="14"/>
  <c r="O25" i="15"/>
  <c r="V36" i="15"/>
  <c r="U50" i="13"/>
  <c r="N28" i="15"/>
  <c r="AW30" i="14"/>
  <c r="G6" i="12"/>
  <c r="W49" i="14"/>
  <c r="G23" i="12"/>
  <c r="AX32" i="14"/>
  <c r="AP51" i="12"/>
  <c r="N38" i="12"/>
  <c r="AP51" i="15"/>
  <c r="AC49" i="14"/>
  <c r="X36" i="12"/>
  <c r="M24" i="16"/>
  <c r="O46" i="11"/>
  <c r="AC10" i="13"/>
  <c r="AD41" i="12"/>
  <c r="AA13" i="14"/>
  <c r="E37" i="15"/>
  <c r="U25" i="12"/>
  <c r="E13" i="16"/>
  <c r="F42" i="15"/>
  <c r="U44" i="12"/>
  <c r="B17" i="15"/>
  <c r="T5" i="15"/>
  <c r="N39" i="12"/>
  <c r="AH28" i="15"/>
  <c r="V29" i="14"/>
  <c r="AU28" i="14"/>
  <c r="AD46" i="12"/>
  <c r="W29" i="15"/>
  <c r="AF26" i="11"/>
  <c r="AL19" i="11"/>
  <c r="AM37" i="13"/>
  <c r="AB10" i="14"/>
  <c r="V34" i="12"/>
  <c r="W37" i="12"/>
  <c r="AH14" i="13"/>
  <c r="AM7" i="15"/>
  <c r="AE8" i="15"/>
  <c r="V15" i="11"/>
  <c r="AC50" i="13"/>
  <c r="AH15" i="15"/>
  <c r="E7" i="15"/>
  <c r="F6" i="12"/>
  <c r="V18" i="11"/>
  <c r="K11" i="11"/>
  <c r="AE10" i="12"/>
  <c r="Y6" i="11"/>
  <c r="X48" i="11"/>
  <c r="D37" i="11"/>
  <c r="AO16" i="12"/>
  <c r="Y4" i="13"/>
  <c r="B49" i="12"/>
  <c r="AH29" i="16"/>
  <c r="AN27" i="12"/>
  <c r="AD4" i="13"/>
  <c r="D50" i="13"/>
  <c r="AM7" i="14"/>
  <c r="K14" i="11"/>
  <c r="T47" i="13"/>
  <c r="AD27" i="12"/>
  <c r="AG19" i="13"/>
  <c r="AO11" i="14"/>
  <c r="Y41" i="11"/>
  <c r="M48" i="12"/>
  <c r="G48" i="12"/>
  <c r="C44" i="15"/>
  <c r="AL38" i="13"/>
  <c r="D20" i="13"/>
  <c r="X13" i="12"/>
  <c r="AJ7" i="14"/>
  <c r="V14" i="12"/>
  <c r="W8" i="15"/>
  <c r="T22" i="11"/>
  <c r="L24" i="15"/>
  <c r="K20" i="11"/>
  <c r="AF40" i="13"/>
  <c r="AD14" i="15"/>
  <c r="AN10" i="12"/>
  <c r="L35" i="15"/>
  <c r="F26" i="15"/>
  <c r="P7" i="16"/>
  <c r="V36" i="13"/>
  <c r="AH32" i="12"/>
  <c r="N29" i="13"/>
  <c r="O22" i="11"/>
  <c r="O16" i="15"/>
  <c r="AF36" i="12"/>
  <c r="AN36" i="14"/>
  <c r="AE35" i="12"/>
  <c r="AM36" i="11"/>
  <c r="AH17" i="13"/>
  <c r="G44" i="13"/>
  <c r="U9" i="11"/>
  <c r="AM12" i="15"/>
  <c r="U49" i="14"/>
  <c r="O34" i="16"/>
  <c r="T41" i="13"/>
  <c r="D4" i="15"/>
  <c r="E7" i="11"/>
  <c r="AN49" i="14"/>
  <c r="T14" i="14"/>
  <c r="E19" i="13"/>
  <c r="AM48" i="14"/>
  <c r="AE33" i="14"/>
  <c r="AM41" i="15"/>
  <c r="AF43" i="14"/>
  <c r="F47" i="12"/>
  <c r="AD19" i="13"/>
  <c r="AG18" i="15"/>
  <c r="AF24" i="14"/>
  <c r="W42" i="12"/>
  <c r="AN39" i="15"/>
  <c r="AG9" i="12"/>
  <c r="K43" i="12"/>
  <c r="X10" i="16"/>
  <c r="N29" i="11"/>
  <c r="AD13" i="15"/>
  <c r="AO37" i="13"/>
  <c r="E50" i="12"/>
  <c r="B10" i="11"/>
  <c r="AL18" i="14"/>
  <c r="L22" i="15"/>
  <c r="O25" i="13"/>
  <c r="T40" i="13"/>
  <c r="B11" i="13"/>
  <c r="AA37" i="14"/>
  <c r="E44" i="15"/>
  <c r="AN22" i="12"/>
  <c r="C41" i="11"/>
  <c r="O33" i="13"/>
  <c r="AH46" i="12"/>
  <c r="R42" i="14"/>
  <c r="G19" i="15"/>
  <c r="AP37" i="13"/>
  <c r="O20" i="12"/>
  <c r="T24" i="15"/>
  <c r="W26" i="12"/>
  <c r="L37" i="11"/>
  <c r="N31" i="13"/>
  <c r="P20" i="13"/>
  <c r="AP19" i="12"/>
  <c r="L51" i="12"/>
  <c r="V35" i="12"/>
  <c r="AM26" i="12"/>
  <c r="X17" i="15"/>
  <c r="N47" i="15"/>
  <c r="F33" i="11"/>
  <c r="F8" i="13"/>
  <c r="L6" i="16"/>
  <c r="AO8" i="11"/>
  <c r="AC30" i="16"/>
  <c r="AQ30" i="13"/>
  <c r="Y21" i="16"/>
  <c r="AN8" i="14"/>
  <c r="M47" i="11"/>
  <c r="P7" i="15"/>
  <c r="X24" i="16"/>
  <c r="AH39" i="13"/>
  <c r="M40" i="12"/>
  <c r="P12" i="15"/>
  <c r="D40" i="15"/>
  <c r="K32" i="16"/>
  <c r="N43" i="12"/>
  <c r="K22" i="13"/>
  <c r="AE12" i="13"/>
  <c r="AC36" i="13"/>
  <c r="AC30" i="13"/>
  <c r="AE40" i="15"/>
  <c r="AL17" i="12"/>
  <c r="AF25" i="15"/>
  <c r="M18" i="15"/>
  <c r="P33" i="15"/>
  <c r="AC15" i="11"/>
  <c r="AG26" i="12"/>
  <c r="AP32" i="12"/>
  <c r="V28" i="12"/>
  <c r="AD21" i="16"/>
  <c r="AC8" i="14"/>
  <c r="AN4" i="14"/>
  <c r="B17" i="11"/>
  <c r="T22" i="13"/>
  <c r="AF44" i="15"/>
  <c r="N35" i="16"/>
  <c r="F40" i="13"/>
  <c r="L4" i="13"/>
  <c r="L23" i="12"/>
  <c r="B28" i="15"/>
  <c r="AN31" i="15"/>
  <c r="F39" i="13"/>
  <c r="P36" i="11"/>
  <c r="D25" i="12"/>
  <c r="C30" i="13"/>
  <c r="N14" i="15"/>
  <c r="N17" i="13"/>
  <c r="AP8" i="11"/>
  <c r="O16" i="11"/>
  <c r="U30" i="15"/>
  <c r="AM12" i="12"/>
  <c r="G18" i="13"/>
</calcChain>
</file>

<file path=xl/sharedStrings.xml><?xml version="1.0" encoding="utf-8"?>
<sst xmlns="http://schemas.openxmlformats.org/spreadsheetml/2006/main" count="1692" uniqueCount="70">
  <si>
    <t>20代</t>
  </si>
  <si>
    <t>30代</t>
  </si>
  <si>
    <t>40代</t>
  </si>
  <si>
    <t>50代</t>
  </si>
  <si>
    <t>60代</t>
  </si>
  <si>
    <t>70歳以上</t>
  </si>
  <si>
    <t>5時</t>
  </si>
  <si>
    <t>5時半</t>
  </si>
  <si>
    <t>6時</t>
  </si>
  <si>
    <t>6時半</t>
  </si>
  <si>
    <t>7時</t>
  </si>
  <si>
    <t>7時半</t>
  </si>
  <si>
    <t>8時</t>
  </si>
  <si>
    <t>8時半</t>
  </si>
  <si>
    <t>9時</t>
  </si>
  <si>
    <t>9時半</t>
  </si>
  <si>
    <t>10時</t>
  </si>
  <si>
    <t>10時半</t>
  </si>
  <si>
    <t>11時</t>
  </si>
  <si>
    <t>11時半</t>
  </si>
  <si>
    <t>12時</t>
  </si>
  <si>
    <t>12時半</t>
  </si>
  <si>
    <t>13時</t>
  </si>
  <si>
    <t>13時半</t>
  </si>
  <si>
    <t>14時</t>
  </si>
  <si>
    <t>14時半</t>
  </si>
  <si>
    <t>15時</t>
  </si>
  <si>
    <t>15時半</t>
  </si>
  <si>
    <t>16時</t>
  </si>
  <si>
    <t>16時半</t>
  </si>
  <si>
    <t>17時</t>
  </si>
  <si>
    <t>17時半</t>
  </si>
  <si>
    <t>18時</t>
  </si>
  <si>
    <t>18時半</t>
  </si>
  <si>
    <t>19時</t>
  </si>
  <si>
    <t>19時半</t>
  </si>
  <si>
    <t>20時</t>
  </si>
  <si>
    <t>20時半</t>
  </si>
  <si>
    <t>21時</t>
  </si>
  <si>
    <t>21時半</t>
  </si>
  <si>
    <t>22時</t>
  </si>
  <si>
    <t>22時半</t>
  </si>
  <si>
    <t>23時</t>
  </si>
  <si>
    <t>23時半</t>
  </si>
  <si>
    <t>24時</t>
  </si>
  <si>
    <t>24時半</t>
  </si>
  <si>
    <t>25時</t>
  </si>
  <si>
    <t>25時半</t>
  </si>
  <si>
    <t>26時</t>
  </si>
  <si>
    <t>26時半</t>
  </si>
  <si>
    <t>27時</t>
  </si>
  <si>
    <t>27時半</t>
  </si>
  <si>
    <t>28時</t>
  </si>
  <si>
    <t>28時半</t>
  </si>
  <si>
    <t>（１）唐津駅周辺エリア</t>
    <rPh sb="3" eb="6">
      <t>カラツエキ</t>
    </rPh>
    <rPh sb="6" eb="8">
      <t>シュウヘン</t>
    </rPh>
    <phoneticPr fontId="1"/>
  </si>
  <si>
    <t>2020年</t>
    <rPh sb="4" eb="5">
      <t>ネン</t>
    </rPh>
    <phoneticPr fontId="1"/>
  </si>
  <si>
    <t>単位：人</t>
    <rPh sb="0" eb="2">
      <t>タンイ</t>
    </rPh>
    <rPh sb="3" eb="4">
      <t>ヒト</t>
    </rPh>
    <phoneticPr fontId="1"/>
  </si>
  <si>
    <t>2021年</t>
    <rPh sb="4" eb="5">
      <t>ネン</t>
    </rPh>
    <phoneticPr fontId="1"/>
  </si>
  <si>
    <t>時間帯別滞在人口（年代別）</t>
    <rPh sb="9" eb="12">
      <t>ネンダイベツ</t>
    </rPh>
    <phoneticPr fontId="1"/>
  </si>
  <si>
    <t>（２）中央商店街エリア</t>
    <rPh sb="3" eb="5">
      <t>チュウオウ</t>
    </rPh>
    <rPh sb="5" eb="8">
      <t>ショウテンガイ</t>
    </rPh>
    <phoneticPr fontId="1"/>
  </si>
  <si>
    <t>（３）中心市街地北側エリア</t>
    <rPh sb="3" eb="5">
      <t>チュウシン</t>
    </rPh>
    <rPh sb="5" eb="8">
      <t>シガイチ</t>
    </rPh>
    <rPh sb="8" eb="10">
      <t>キタガワ</t>
    </rPh>
    <phoneticPr fontId="1"/>
  </si>
  <si>
    <t>（４）浜崎駅周辺エリア</t>
    <rPh sb="3" eb="5">
      <t>ハマサキ</t>
    </rPh>
    <rPh sb="5" eb="6">
      <t>エキ</t>
    </rPh>
    <rPh sb="6" eb="8">
      <t>シュウヘン</t>
    </rPh>
    <phoneticPr fontId="1"/>
  </si>
  <si>
    <t>（５）呼子朝市エリア</t>
    <rPh sb="3" eb="7">
      <t>ヨブコアサイチ</t>
    </rPh>
    <phoneticPr fontId="1"/>
  </si>
  <si>
    <t>（６）鎮西町名護屋・波戸エリア</t>
    <rPh sb="3" eb="6">
      <t>チンゼイマチ</t>
    </rPh>
    <rPh sb="6" eb="9">
      <t>ナゴヤ</t>
    </rPh>
    <rPh sb="10" eb="12">
      <t>ハド</t>
    </rPh>
    <phoneticPr fontId="1"/>
  </si>
  <si>
    <t>2022年</t>
    <rPh sb="4" eb="5">
      <t>ネン</t>
    </rPh>
    <phoneticPr fontId="1"/>
  </si>
  <si>
    <t>2022年</t>
    <phoneticPr fontId="1"/>
  </si>
  <si>
    <t>2023年</t>
    <rPh sb="4" eb="5">
      <t>ネン</t>
    </rPh>
    <phoneticPr fontId="1"/>
  </si>
  <si>
    <t>2023年</t>
    <phoneticPr fontId="1"/>
  </si>
  <si>
    <t>2024年</t>
    <rPh sb="4" eb="5">
      <t>ネン</t>
    </rPh>
    <phoneticPr fontId="1"/>
  </si>
  <si>
    <t>2024年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</si>
</sst>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7">
    <xf numFmtId="0" fontId="0" fillId="0" borderId="0" xfId="0"/>
    <xf numFmtId="0" fontId="2" fillId="0" borderId="0" xfId="0" applyFont="1"/>
    <xf numFmtId="0" fontId="0" fillId="0" borderId="0" xfId="0" applyFont="1" applyFill="1" applyBorder="1" applyAlignment="1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Alignment="1"/>
    <xf numFmtId="38" fontId="0" fillId="0" borderId="0" xfId="1" applyFont="1" applyFill="1" applyBorder="1" applyAlignment="1">
      <alignment vertical="center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180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" displayName="テーブル1" ref="A3:G51" totalsRowShown="0" dataCellStyle="桁区切り">
  <autoFilter ref="A3:G51"/>
  <tableColumns count="7">
    <tableColumn id="1" name="2020年" dataCellStyle="桁区切り"/>
    <tableColumn id="2" name="20代" dataDxfId="179" dataCellStyle="桁区切り">
      <calculatedColumnFormula>ROUND(テーブル1[[#This Row],[20代]],-3)</calculatedColumnFormula>
    </tableColumn>
    <tableColumn id="3" name="30代" dataDxfId="178" dataCellStyle="桁区切り">
      <calculatedColumnFormula>ROUND(テーブル1[[#This Row],[30代]],-3)</calculatedColumnFormula>
    </tableColumn>
    <tableColumn id="4" name="40代" dataDxfId="177" dataCellStyle="桁区切り">
      <calculatedColumnFormula>ROUND(テーブル1[[#This Row],[40代]],-3)</calculatedColumnFormula>
    </tableColumn>
    <tableColumn id="5" name="50代" dataDxfId="176" dataCellStyle="桁区切り">
      <calculatedColumnFormula>ROUND(テーブル1[[#This Row],[50代]],-3)</calculatedColumnFormula>
    </tableColumn>
    <tableColumn id="6" name="60代" dataDxfId="175" dataCellStyle="桁区切り">
      <calculatedColumnFormula>ROUND(テーブル1[[#This Row],[60代]],-3)</calculatedColumnFormula>
    </tableColumn>
    <tableColumn id="7" name="70歳以上" dataDxfId="174" dataCellStyle="桁区切り">
      <calculatedColumnFormula>ROUND(テーブル1[[#This Row],[70歳以上]],-3)</calculatedColumnFormula>
    </tableColumn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20" name="テーブル4162821" displayName="テーブル4162821" ref="AK3:AQ51" totalsRowShown="0" dataCellStyle="桁区切り">
  <autoFilter ref="AK3:AQ51"/>
  <tableColumns count="7">
    <tableColumn id="1" name="2024年" dataCellStyle="桁区切り"/>
    <tableColumn id="2" name="20代" dataDxfId="125" dataCellStyle="桁区切り"/>
    <tableColumn id="3" name="30代" dataDxfId="124" dataCellStyle="桁区切り"/>
    <tableColumn id="4" name="40代" dataDxfId="123" dataCellStyle="桁区切り">
      <calculatedColumnFormula>ROUND(テーブル4162821[[#This Row],[40代]],-3)</calculatedColumnFormula>
    </tableColumn>
    <tableColumn id="5" name="50代" dataDxfId="122" dataCellStyle="桁区切り">
      <calculatedColumnFormula>ROUND(テーブル4162821[[#This Row],[50代]],-3)</calculatedColumnFormula>
    </tableColumn>
    <tableColumn id="6" name="60代" dataDxfId="121" dataCellStyle="桁区切り"/>
    <tableColumn id="7" name="70歳以上" dataDxfId="120" dataCellStyle="桁区切り">
      <calculatedColumnFormula>ROUND(テーブル4162821[[#This Row],[70歳以上]],-3)</calculatedColumn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5" name="テーブル5" displayName="テーブル5" ref="A3:G51" totalsRowShown="0" dataCellStyle="桁区切り">
  <autoFilter ref="A3:G51"/>
  <tableColumns count="7">
    <tableColumn id="1" name="2020年" dataCellStyle="桁区切り"/>
    <tableColumn id="2" name="20代" dataDxfId="119" dataCellStyle="桁区切り">
      <calculatedColumnFormula>ROUND(テーブル5[[#This Row],[20代]],-3)</calculatedColumnFormula>
    </tableColumn>
    <tableColumn id="3" name="30代" dataDxfId="118" dataCellStyle="桁区切り">
      <calculatedColumnFormula>ROUND(テーブル5[[#This Row],[30代]],-3)</calculatedColumnFormula>
    </tableColumn>
    <tableColumn id="4" name="40代" dataDxfId="117" dataCellStyle="桁区切り">
      <calculatedColumnFormula>ROUND(テーブル5[[#This Row],[40代]],-3)</calculatedColumnFormula>
    </tableColumn>
    <tableColumn id="5" name="50代" dataDxfId="116" dataCellStyle="桁区切り">
      <calculatedColumnFormula>ROUND(テーブル5[[#This Row],[50代]],-3)</calculatedColumnFormula>
    </tableColumn>
    <tableColumn id="6" name="60代" dataDxfId="115" dataCellStyle="桁区切り">
      <calculatedColumnFormula>ROUND(テーブル5[[#This Row],[60代]],-3)</calculatedColumnFormula>
    </tableColumn>
    <tableColumn id="7" name="70歳以上" dataDxfId="114" dataCellStyle="桁区切り">
      <calculatedColumnFormula>ROUND(テーブル5[[#This Row],[70歳以上]],-3)</calculatedColumnFormula>
    </tableColumn>
  </tableColumns>
  <tableStyleInfo name="TableStyleLight16" showFirstColumn="0" showLastColumn="0" showRowStripes="1" showColumnStripes="0"/>
</table>
</file>

<file path=xl/tables/table12.xml><?xml version="1.0" encoding="utf-8"?>
<table xmlns="http://schemas.openxmlformats.org/spreadsheetml/2006/main" id="6" name="テーブル6" displayName="テーブル6" ref="J3:P51" totalsRowShown="0" dataCellStyle="桁区切り">
  <autoFilter ref="J3:P51"/>
  <tableColumns count="7">
    <tableColumn id="1" name="2021年" dataCellStyle="桁区切り"/>
    <tableColumn id="2" name="20代" dataDxfId="113" dataCellStyle="桁区切り">
      <calculatedColumnFormula>ROUND(テーブル6[[#This Row],[20代]],-3)</calculatedColumnFormula>
    </tableColumn>
    <tableColumn id="3" name="30代" dataDxfId="112" dataCellStyle="桁区切り">
      <calculatedColumnFormula>ROUND(テーブル6[[#This Row],[30代]],-3)</calculatedColumnFormula>
    </tableColumn>
    <tableColumn id="4" name="40代" dataDxfId="111" dataCellStyle="桁区切り">
      <calculatedColumnFormula>ROUND(テーブル6[[#This Row],[40代]],-3)</calculatedColumnFormula>
    </tableColumn>
    <tableColumn id="5" name="50代" dataDxfId="110" dataCellStyle="桁区切り">
      <calculatedColumnFormula>ROUND(テーブル6[[#This Row],[50代]],-3)</calculatedColumnFormula>
    </tableColumn>
    <tableColumn id="6" name="60代" dataDxfId="109" dataCellStyle="桁区切り">
      <calculatedColumnFormula>ROUND(テーブル6[[#This Row],[60代]],-3)</calculatedColumnFormula>
    </tableColumn>
    <tableColumn id="7" name="70歳以上" dataDxfId="108" dataCellStyle="桁区切り">
      <calculatedColumnFormula>ROUND(テーブル6[[#This Row],[70歳以上]],-3)</calculatedColumn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0" name="テーブル611" displayName="テーブル611" ref="S3:Y51" totalsRowShown="0" dataCellStyle="桁区切り">
  <autoFilter ref="S3:Y51"/>
  <tableColumns count="7">
    <tableColumn id="1" name="2022年" dataCellStyle="桁区切り"/>
    <tableColumn id="2" name="20代" dataDxfId="107" dataCellStyle="桁区切り">
      <calculatedColumnFormula>ROUND(テーブル611[[#This Row],[20代]],-3)</calculatedColumnFormula>
    </tableColumn>
    <tableColumn id="3" name="30代" dataDxfId="106" dataCellStyle="桁区切り">
      <calculatedColumnFormula>ROUND(テーブル611[[#This Row],[30代]],-3)</calculatedColumnFormula>
    </tableColumn>
    <tableColumn id="4" name="40代" dataDxfId="105" dataCellStyle="桁区切り">
      <calculatedColumnFormula>ROUND(テーブル611[[#This Row],[40代]],-3)</calculatedColumnFormula>
    </tableColumn>
    <tableColumn id="5" name="50代" dataDxfId="104" dataCellStyle="桁区切り">
      <calculatedColumnFormula>ROUND(テーブル611[[#This Row],[50代]],-3)</calculatedColumnFormula>
    </tableColumn>
    <tableColumn id="6" name="60代" dataDxfId="103" dataCellStyle="桁区切り">
      <calculatedColumnFormula>ROUND(テーブル611[[#This Row],[60代]],-3)</calculatedColumnFormula>
    </tableColumn>
    <tableColumn id="7" name="70歳以上" dataDxfId="102" dataCellStyle="桁区切り">
      <calculatedColumnFormula>ROUND(テーブル611[[#This Row],[70歳以上]],-3)</calculatedColumn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28" name="テーブル61129" displayName="テーブル61129" ref="AB3:AH51" totalsRowShown="0" dataCellStyle="桁区切り">
  <autoFilter ref="AB3:AH51"/>
  <tableColumns count="7">
    <tableColumn id="1" name="2023年" dataCellStyle="桁区切り"/>
    <tableColumn id="2" name="20代" dataDxfId="101" dataCellStyle="桁区切り">
      <calculatedColumnFormula>ROUND(テーブル61129[[#This Row],[20代]],-3)</calculatedColumnFormula>
    </tableColumn>
    <tableColumn id="3" name="30代" dataDxfId="100" dataCellStyle="桁区切り">
      <calculatedColumnFormula>ROUND(テーブル61129[[#This Row],[30代]],-3)</calculatedColumnFormula>
    </tableColumn>
    <tableColumn id="4" name="40代" dataDxfId="99" dataCellStyle="桁区切り">
      <calculatedColumnFormula>ROUND(テーブル61129[[#This Row],[40代]],-3)</calculatedColumnFormula>
    </tableColumn>
    <tableColumn id="5" name="50代" dataDxfId="98" dataCellStyle="桁区切り">
      <calculatedColumnFormula>ROUND(テーブル61129[[#This Row],[50代]],-3)</calculatedColumnFormula>
    </tableColumn>
    <tableColumn id="6" name="60代" dataDxfId="97" dataCellStyle="桁区切り">
      <calculatedColumnFormula>ROUND(テーブル61129[[#This Row],[60代]],-3)</calculatedColumnFormula>
    </tableColumn>
    <tableColumn id="7" name="70歳以上" dataDxfId="96" dataCellStyle="桁区切り">
      <calculatedColumnFormula>ROUND(テーブル61129[[#This Row],[70歳以上]],-3)</calculatedColumn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21" name="テーブル6112922" displayName="テーブル6112922" ref="AK3:AQ51" totalsRowShown="0" dataCellStyle="桁区切り">
  <autoFilter ref="AK3:AQ51"/>
  <tableColumns count="7">
    <tableColumn id="1" name="2024年" dataCellStyle="桁区切り"/>
    <tableColumn id="2" name="20代" dataDxfId="95" dataCellStyle="桁区切り">
      <calculatedColumnFormula>ROUND(テーブル6112922[[#This Row],[20代]],-3)</calculatedColumnFormula>
    </tableColumn>
    <tableColumn id="3" name="30代" dataDxfId="94" dataCellStyle="桁区切り">
      <calculatedColumnFormula>ROUND(テーブル6112922[[#This Row],[30代]],-3)</calculatedColumnFormula>
    </tableColumn>
    <tableColumn id="4" name="40代" dataDxfId="93" dataCellStyle="桁区切り">
      <calculatedColumnFormula>ROUND(テーブル6112922[[#This Row],[40代]],-3)</calculatedColumnFormula>
    </tableColumn>
    <tableColumn id="5" name="50代" dataDxfId="92" dataCellStyle="桁区切り">
      <calculatedColumnFormula>ROUND(テーブル6112922[[#This Row],[50代]],-3)</calculatedColumnFormula>
    </tableColumn>
    <tableColumn id="6" name="60代" dataDxfId="91" dataCellStyle="桁区切り">
      <calculatedColumnFormula>ROUND(テーブル6112922[[#This Row],[60代]],-3)</calculatedColumnFormula>
    </tableColumn>
    <tableColumn id="7" name="70歳以上" dataDxfId="90" dataCellStyle="桁区切り">
      <calculatedColumnFormula>ROUND(テーブル6112922[[#This Row],[70歳以上]],-3)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7" name="テーブル7" displayName="テーブル7" ref="A3:G51" totalsRowShown="0" dataCellStyle="桁区切り">
  <autoFilter ref="A3:G51"/>
  <tableColumns count="7">
    <tableColumn id="1" name="2020年" dataCellStyle="桁区切り"/>
    <tableColumn id="2" name="20代" dataDxfId="89" dataCellStyle="桁区切り"/>
    <tableColumn id="3" name="30代" dataDxfId="88" dataCellStyle="桁区切り"/>
    <tableColumn id="4" name="40代" dataDxfId="87" dataCellStyle="桁区切り"/>
    <tableColumn id="5" name="50代" dataDxfId="86" dataCellStyle="桁区切り"/>
    <tableColumn id="6" name="60代" dataDxfId="85" dataCellStyle="桁区切り"/>
    <tableColumn id="7" name="70歳以上" dataDxfId="84" dataCellStyle="桁区切り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8" name="テーブル8" displayName="テーブル8" ref="Q3:W51" totalsRowShown="0" dataCellStyle="桁区切り">
  <autoFilter ref="Q3:W51"/>
  <tableColumns count="7">
    <tableColumn id="1" name="2021年" dataCellStyle="桁区切り"/>
    <tableColumn id="2" name="20代" dataDxfId="83" dataCellStyle="桁区切り"/>
    <tableColumn id="3" name="30代" dataDxfId="82" dataCellStyle="桁区切り">
      <calculatedColumnFormula>ROUND(テーブル8[[#This Row],[30代]],-3)</calculatedColumnFormula>
    </tableColumn>
    <tableColumn id="4" name="40代" dataDxfId="81" dataCellStyle="桁区切り">
      <calculatedColumnFormula>ROUND(テーブル8[[#This Row],[40代]],-3)</calculatedColumnFormula>
    </tableColumn>
    <tableColumn id="5" name="50代" dataDxfId="80" dataCellStyle="桁区切り">
      <calculatedColumnFormula>ROUND(テーブル8[[#This Row],[50代]],-3)</calculatedColumnFormula>
    </tableColumn>
    <tableColumn id="6" name="60代" dataDxfId="79" dataCellStyle="桁区切り">
      <calculatedColumnFormula>ROUND(テーブル8[[#This Row],[60代]],-3)</calculatedColumnFormula>
    </tableColumn>
    <tableColumn id="7" name="70歳以上" dataDxfId="78" dataCellStyle="桁区切り">
      <calculatedColumnFormula>ROUND(テーブル8[[#This Row],[70歳以上]],-3)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16" name="テーブル817" displayName="テーブル817" ref="Z3:AF51" totalsRowShown="0" dataCellStyle="桁区切り">
  <autoFilter ref="Z3:AF51"/>
  <tableColumns count="7">
    <tableColumn id="1" name="2022年" dataCellStyle="桁区切り"/>
    <tableColumn id="2" name="20代" dataDxfId="77" dataCellStyle="桁区切り">
      <calculatedColumnFormula>ROUND(テーブル817[[#This Row],[20代]],-3)</calculatedColumnFormula>
    </tableColumn>
    <tableColumn id="3" name="30代" dataDxfId="76" dataCellStyle="桁区切り">
      <calculatedColumnFormula>ROUND(テーブル817[[#This Row],[30代]],-3)</calculatedColumnFormula>
    </tableColumn>
    <tableColumn id="4" name="40代" dataDxfId="75" dataCellStyle="桁区切り">
      <calculatedColumnFormula>ROUND(テーブル817[[#This Row],[40代]],-3)</calculatedColumnFormula>
    </tableColumn>
    <tableColumn id="5" name="50代" dataDxfId="74" dataCellStyle="桁区切り">
      <calculatedColumnFormula>ROUND(テーブル817[[#This Row],[50代]],-3)</calculatedColumnFormula>
    </tableColumn>
    <tableColumn id="6" name="60代" dataDxfId="73" dataCellStyle="桁区切り">
      <calculatedColumnFormula>ROUND(テーブル817[[#This Row],[60代]],-3)</calculatedColumnFormula>
    </tableColumn>
    <tableColumn id="7" name="70歳以上" dataDxfId="72" dataCellStyle="桁区切り">
      <calculatedColumnFormula>ROUND(テーブル817[[#This Row],[70歳以上]],-3)</calculatedColumn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9" name="テーブル81730" displayName="テーブル81730" ref="AI3:AO51" totalsRowShown="0" dataCellStyle="桁区切り">
  <autoFilter ref="AI3:AO51"/>
  <tableColumns count="7">
    <tableColumn id="1" name="2023年" dataCellStyle="桁区切り"/>
    <tableColumn id="2" name="20代" dataDxfId="71" dataCellStyle="桁区切り">
      <calculatedColumnFormula>ROUND(テーブル81730[[#This Row],[20代]],-3)</calculatedColumnFormula>
    </tableColumn>
    <tableColumn id="3" name="30代" dataDxfId="70" dataCellStyle="桁区切り">
      <calculatedColumnFormula>ROUND(テーブル81730[[#This Row],[30代]],-3)</calculatedColumnFormula>
    </tableColumn>
    <tableColumn id="4" name="40代" dataDxfId="69" dataCellStyle="桁区切り">
      <calculatedColumnFormula>ROUND(テーブル81730[[#This Row],[40代]],-3)</calculatedColumnFormula>
    </tableColumn>
    <tableColumn id="5" name="50代" dataDxfId="68" dataCellStyle="桁区切り">
      <calculatedColumnFormula>ROUND(テーブル81730[[#This Row],[50代]],-3)</calculatedColumnFormula>
    </tableColumn>
    <tableColumn id="6" name="60代" dataDxfId="67" dataCellStyle="桁区切り">
      <calculatedColumnFormula>ROUND(テーブル81730[[#This Row],[60代]],-3)</calculatedColumnFormula>
    </tableColumn>
    <tableColumn id="7" name="70歳以上" dataDxfId="66" dataCellStyle="桁区切り">
      <calculatedColumnFormula>ROUND(テーブル81730[[#This Row],[70歳以上]],-3)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2" name="テーブル2" displayName="テーブル2" ref="J3:P51" totalsRowShown="0" dataCellStyle="桁区切り">
  <autoFilter ref="J3:P51"/>
  <tableColumns count="7">
    <tableColumn id="1" name="2021年" dataCellStyle="桁区切り"/>
    <tableColumn id="2" name="20代" dataDxfId="173" dataCellStyle="桁区切り">
      <calculatedColumnFormula>ROUND(テーブル2[[#This Row],[20代]],-3)</calculatedColumnFormula>
    </tableColumn>
    <tableColumn id="3" name="30代" dataDxfId="172" dataCellStyle="桁区切り">
      <calculatedColumnFormula>ROUND(テーブル2[[#This Row],[30代]],-3)</calculatedColumnFormula>
    </tableColumn>
    <tableColumn id="4" name="40代" dataDxfId="171" dataCellStyle="桁区切り">
      <calculatedColumnFormula>ROUND(テーブル2[[#This Row],[40代]],-3)</calculatedColumnFormula>
    </tableColumn>
    <tableColumn id="5" name="50代" dataDxfId="170" dataCellStyle="桁区切り">
      <calculatedColumnFormula>ROUND(テーブル2[[#This Row],[50代]],-3)</calculatedColumnFormula>
    </tableColumn>
    <tableColumn id="6" name="60代" dataDxfId="169" dataCellStyle="桁区切り">
      <calculatedColumnFormula>ROUND(テーブル2[[#This Row],[60代]],-3)</calculatedColumnFormula>
    </tableColumn>
    <tableColumn id="7" name="70歳以上" dataDxfId="168" dataCellStyle="桁区切り">
      <calculatedColumnFormula>ROUND(テーブル2[[#This Row],[70歳以上]],-3)</calculatedColumnFormula>
    </tableColumn>
  </tableColumns>
  <tableStyleInfo name="TableStyleLight16" showFirstColumn="0" showLastColumn="0" showRowStripes="1" showColumnStripes="0"/>
</table>
</file>

<file path=xl/tables/table20.xml><?xml version="1.0" encoding="utf-8"?>
<table xmlns="http://schemas.openxmlformats.org/spreadsheetml/2006/main" id="22" name="テーブル8173023" displayName="テーブル8173023" ref="AR3:AX51" totalsRowShown="0" dataCellStyle="桁区切り">
  <autoFilter ref="AR3:AX51"/>
  <tableColumns count="7">
    <tableColumn id="1" name="2024年" dataCellStyle="桁区切り"/>
    <tableColumn id="2" name="20代" dataDxfId="65" dataCellStyle="桁区切り">
      <calculatedColumnFormula>ROUND(テーブル8173023[[#This Row],[20代]],-3)</calculatedColumnFormula>
    </tableColumn>
    <tableColumn id="3" name="30代" dataDxfId="64" dataCellStyle="桁区切り">
      <calculatedColumnFormula>ROUND(テーブル8173023[[#This Row],[30代]],-3)</calculatedColumnFormula>
    </tableColumn>
    <tableColumn id="4" name="40代" dataDxfId="63" dataCellStyle="桁区切り">
      <calculatedColumnFormula>ROUND(テーブル8173023[[#This Row],[40代]],-3)</calculatedColumnFormula>
    </tableColumn>
    <tableColumn id="5" name="50代" dataDxfId="62" dataCellStyle="桁区切り">
      <calculatedColumnFormula>ROUND(テーブル8173023[[#This Row],[50代]],-3)</calculatedColumnFormula>
    </tableColumn>
    <tableColumn id="6" name="60代" dataDxfId="61" dataCellStyle="桁区切り">
      <calculatedColumnFormula>ROUND(テーブル8173023[[#This Row],[60代]],-3)</calculatedColumnFormula>
    </tableColumn>
    <tableColumn id="7" name="70歳以上" dataDxfId="60" dataCellStyle="桁区切り">
      <calculatedColumnFormula>ROUND(テーブル8173023[[#This Row],[70歳以上]],-3)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11" name="テーブル9" displayName="テーブル9" ref="A3:G51" totalsRowShown="0" dataCellStyle="桁区切り">
  <autoFilter ref="A3:G51"/>
  <tableColumns count="7">
    <tableColumn id="1" name="2020年" dataCellStyle="桁区切り"/>
    <tableColumn id="2" name="20代" dataDxfId="59" dataCellStyle="桁区切り">
      <calculatedColumnFormula>ROUND(テーブル9[[#This Row],[20代]],-2)</calculatedColumnFormula>
    </tableColumn>
    <tableColumn id="3" name="30代" dataDxfId="58" dataCellStyle="桁区切り">
      <calculatedColumnFormula>ROUND(テーブル9[[#This Row],[30代]],-2)</calculatedColumnFormula>
    </tableColumn>
    <tableColumn id="4" name="40代" dataDxfId="57" dataCellStyle="桁区切り">
      <calculatedColumnFormula>ROUND(テーブル9[[#This Row],[40代]],-2)</calculatedColumnFormula>
    </tableColumn>
    <tableColumn id="5" name="50代" dataDxfId="56" dataCellStyle="桁区切り">
      <calculatedColumnFormula>ROUND(テーブル9[[#This Row],[50代]],-2)</calculatedColumnFormula>
    </tableColumn>
    <tableColumn id="6" name="60代" dataDxfId="55" dataCellStyle="桁区切り">
      <calculatedColumnFormula>ROUND(テーブル9[[#This Row],[60代]],-2)</calculatedColumnFormula>
    </tableColumn>
    <tableColumn id="7" name="70歳以上" dataDxfId="54" dataCellStyle="桁区切り">
      <calculatedColumnFormula>ROUND(テーブル9[[#This Row],[70歳以上]],-2)</calculatedColumn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12" name="テーブル10" displayName="テーブル10" ref="J3:P51" totalsRowShown="0" dataCellStyle="桁区切り">
  <autoFilter ref="J3:P51"/>
  <tableColumns count="7">
    <tableColumn id="1" name="2021年" dataCellStyle="桁区切り"/>
    <tableColumn id="2" name="20代" dataDxfId="53" dataCellStyle="桁区切り">
      <calculatedColumnFormula>ROUND(テーブル10[[#This Row],[20代]],-2)</calculatedColumnFormula>
    </tableColumn>
    <tableColumn id="3" name="30代" dataDxfId="52" dataCellStyle="桁区切り">
      <calculatedColumnFormula>ROUND(テーブル10[[#This Row],[30代]],-2)</calculatedColumnFormula>
    </tableColumn>
    <tableColumn id="4" name="40代" dataDxfId="51" dataCellStyle="桁区切り">
      <calculatedColumnFormula>ROUND(テーブル10[[#This Row],[40代]],-2)</calculatedColumnFormula>
    </tableColumn>
    <tableColumn id="5" name="50代" dataDxfId="50" dataCellStyle="桁区切り">
      <calculatedColumnFormula>ROUND(テーブル10[[#This Row],[50代]],-2)</calculatedColumnFormula>
    </tableColumn>
    <tableColumn id="6" name="60代" dataDxfId="49" dataCellStyle="桁区切り">
      <calculatedColumnFormula>ROUND(テーブル10[[#This Row],[60代]],-2)</calculatedColumnFormula>
    </tableColumn>
    <tableColumn id="7" name="70歳以上" dataDxfId="48" dataCellStyle="桁区切り">
      <calculatedColumnFormula>ROUND(テーブル10[[#This Row],[70歳以上]],-2)</calculatedColumn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17" name="テーブル1018" displayName="テーブル1018" ref="S3:Y51" totalsRowShown="0" dataCellStyle="桁区切り">
  <autoFilter ref="S3:Y51"/>
  <tableColumns count="7">
    <tableColumn id="1" name="2022年" dataCellStyle="桁区切り"/>
    <tableColumn id="2" name="20代" dataDxfId="47" dataCellStyle="桁区切り">
      <calculatedColumnFormula>ROUND(テーブル1018[[#This Row],[20代]],-2)</calculatedColumnFormula>
    </tableColumn>
    <tableColumn id="3" name="30代" dataDxfId="46" dataCellStyle="桁区切り">
      <calculatedColumnFormula>ROUND(テーブル1018[[#This Row],[30代]],-2)</calculatedColumnFormula>
    </tableColumn>
    <tableColumn id="4" name="40代" dataDxfId="45" dataCellStyle="桁区切り">
      <calculatedColumnFormula>ROUND(テーブル1018[[#This Row],[40代]],-2)</calculatedColumnFormula>
    </tableColumn>
    <tableColumn id="5" name="50代" dataDxfId="44" dataCellStyle="桁区切り">
      <calculatedColumnFormula>ROUND(テーブル1018[[#This Row],[50代]],-2)</calculatedColumnFormula>
    </tableColumn>
    <tableColumn id="6" name="60代" dataDxfId="43" dataCellStyle="桁区切り">
      <calculatedColumnFormula>ROUND(テーブル1018[[#This Row],[60代]],-2)</calculatedColumnFormula>
    </tableColumn>
    <tableColumn id="7" name="70歳以上" dataDxfId="42" dataCellStyle="桁区切り">
      <calculatedColumnFormula>ROUND(テーブル1018[[#This Row],[70歳以上]],-2)</calculatedColumn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31" name="テーブル101832" displayName="テーブル101832" ref="AB3:AH51" totalsRowShown="0" dataCellStyle="桁区切り">
  <autoFilter ref="AB3:AH51"/>
  <tableColumns count="7">
    <tableColumn id="1" name="2023年" dataCellStyle="桁区切り"/>
    <tableColumn id="2" name="20代" dataDxfId="41" dataCellStyle="桁区切り">
      <calculatedColumnFormula>ROUND(テーブル101832[[#This Row],[20代]],-2)</calculatedColumnFormula>
    </tableColumn>
    <tableColumn id="3" name="30代" dataDxfId="40" dataCellStyle="桁区切り"/>
    <tableColumn id="4" name="40代" dataDxfId="39" dataCellStyle="桁区切り"/>
    <tableColumn id="5" name="50代" dataDxfId="38" dataCellStyle="桁区切り">
      <calculatedColumnFormula>ROUND(テーブル101832[[#This Row],[50代]],-3)</calculatedColumnFormula>
    </tableColumn>
    <tableColumn id="6" name="60代" dataDxfId="37" dataCellStyle="桁区切り"/>
    <tableColumn id="7" name="70歳以上" dataDxfId="36" dataCellStyle="桁区切り">
      <calculatedColumnFormula>ROUND(テーブル101832[[#This Row],[70歳以上]],-3)</calculatedColumn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3" name="テーブル10183224" displayName="テーブル10183224" ref="AK3:AQ51" totalsRowShown="0" dataCellStyle="桁区切り">
  <autoFilter ref="AK3:AQ51"/>
  <tableColumns count="7">
    <tableColumn id="1" name="2024年" dataCellStyle="桁区切り"/>
    <tableColumn id="2" name="20代" dataDxfId="35" dataCellStyle="桁区切り">
      <calculatedColumnFormula>ROUND(テーブル10183224[[#This Row],[20代]],-2)</calculatedColumnFormula>
    </tableColumn>
    <tableColumn id="3" name="30代" dataDxfId="34" dataCellStyle="桁区切り"/>
    <tableColumn id="4" name="40代" dataDxfId="33" dataCellStyle="桁区切り"/>
    <tableColumn id="5" name="50代" dataDxfId="32" dataCellStyle="桁区切り">
      <calculatedColumnFormula>ROUND(テーブル10183224[[#This Row],[50代]],-3)</calculatedColumnFormula>
    </tableColumn>
    <tableColumn id="6" name="60代" dataDxfId="31" dataCellStyle="桁区切り"/>
    <tableColumn id="7" name="70歳以上" dataDxfId="30" dataCellStyle="桁区切り">
      <calculatedColumnFormula>ROUND(テーブル10183224[[#This Row],[70歳以上]],-3)</calculatedColumn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13" name="テーブル11" displayName="テーブル11" ref="A3:G51" totalsRowShown="0" dataCellStyle="桁区切り">
  <autoFilter ref="A3:G51"/>
  <tableColumns count="7">
    <tableColumn id="1" name="2020年" dataCellStyle="桁区切り"/>
    <tableColumn id="2" name="20代" dataDxfId="29" dataCellStyle="桁区切り">
      <calculatedColumnFormula>ROUND(テーブル11[[#This Row],[20代]],-3)</calculatedColumnFormula>
    </tableColumn>
    <tableColumn id="3" name="30代" dataDxfId="28" dataCellStyle="桁区切り">
      <calculatedColumnFormula>ROUND(テーブル11[[#This Row],[30代]],-3)</calculatedColumnFormula>
    </tableColumn>
    <tableColumn id="4" name="40代" dataDxfId="27" dataCellStyle="桁区切り">
      <calculatedColumnFormula>ROUND(テーブル11[[#This Row],[40代]],-3)</calculatedColumnFormula>
    </tableColumn>
    <tableColumn id="5" name="50代" dataDxfId="26" dataCellStyle="桁区切り">
      <calculatedColumnFormula>ROUND(テーブル11[[#This Row],[50代]],-3)</calculatedColumnFormula>
    </tableColumn>
    <tableColumn id="6" name="60代" dataDxfId="25" dataCellStyle="桁区切り">
      <calculatedColumnFormula>ROUND(テーブル11[[#This Row],[60代]],-3)</calculatedColumnFormula>
    </tableColumn>
    <tableColumn id="7" name="70歳以上" dataDxfId="24" dataCellStyle="桁区切り">
      <calculatedColumnFormula>ROUND(テーブル11[[#This Row],[70歳以上]],-3)</calculatedColumn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14" name="テーブル12" displayName="テーブル12" ref="J3:P51" totalsRowShown="0" dataCellStyle="桁区切り">
  <autoFilter ref="J3:P51"/>
  <tableColumns count="7">
    <tableColumn id="1" name="2021年" dataCellStyle="桁区切り"/>
    <tableColumn id="2" name="20代" dataDxfId="23" dataCellStyle="桁区切り">
      <calculatedColumnFormula>ROUND(テーブル12[[#This Row],[20代]],-3)</calculatedColumnFormula>
    </tableColumn>
    <tableColumn id="3" name="30代" dataDxfId="22" dataCellStyle="桁区切り">
      <calculatedColumnFormula>ROUND(テーブル12[[#This Row],[30代]],-3)</calculatedColumnFormula>
    </tableColumn>
    <tableColumn id="4" name="40代" dataDxfId="21" dataCellStyle="桁区切り">
      <calculatedColumnFormula>ROUND(テーブル12[[#This Row],[40代]],-3)</calculatedColumnFormula>
    </tableColumn>
    <tableColumn id="5" name="50代" dataDxfId="20" dataCellStyle="桁区切り">
      <calculatedColumnFormula>ROUND(テーブル12[[#This Row],[50代]],-3)</calculatedColumnFormula>
    </tableColumn>
    <tableColumn id="6" name="60代" dataDxfId="19" dataCellStyle="桁区切り">
      <calculatedColumnFormula>ROUND(テーブル12[[#This Row],[60代]],-3)</calculatedColumnFormula>
    </tableColumn>
    <tableColumn id="7" name="70歳以上" dataDxfId="18" dataCellStyle="桁区切り">
      <calculatedColumnFormula>ROUND(テーブル12[[#This Row],[70歳以上]],-3)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18" name="テーブル1219" displayName="テーブル1219" ref="S3:Y51" totalsRowShown="0" dataCellStyle="桁区切り">
  <autoFilter ref="S3:Y51"/>
  <tableColumns count="7">
    <tableColumn id="1" name="2022年" dataCellStyle="桁区切り"/>
    <tableColumn id="2" name="20代" dataDxfId="17" dataCellStyle="桁区切り">
      <calculatedColumnFormula>ROUND(テーブル1219[[#This Row],[20代]],-3)</calculatedColumnFormula>
    </tableColumn>
    <tableColumn id="3" name="30代" dataDxfId="16" dataCellStyle="桁区切り">
      <calculatedColumnFormula>ROUND(テーブル1219[[#This Row],[30代]],-3)</calculatedColumnFormula>
    </tableColumn>
    <tableColumn id="4" name="40代" dataDxfId="15" dataCellStyle="桁区切り">
      <calculatedColumnFormula>ROUND(テーブル1219[[#This Row],[40代]],-3)</calculatedColumnFormula>
    </tableColumn>
    <tableColumn id="5" name="50代" dataDxfId="14" dataCellStyle="桁区切り">
      <calculatedColumnFormula>ROUND(テーブル1219[[#This Row],[50代]],-3)</calculatedColumnFormula>
    </tableColumn>
    <tableColumn id="6" name="60代" dataDxfId="13" dataCellStyle="桁区切り">
      <calculatedColumnFormula>ROUND(テーブル1219[[#This Row],[60代]],-3)</calculatedColumnFormula>
    </tableColumn>
    <tableColumn id="7" name="70歳以上" dataDxfId="12" dataCellStyle="桁区切り">
      <calculatedColumnFormula>ROUND(テーブル1219[[#This Row],[70歳以上]],-3)</calculatedColumn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33" name="テーブル121934" displayName="テーブル121934" ref="AB3:AH51" totalsRowShown="0" dataCellStyle="桁区切り">
  <autoFilter ref="AB3:AH51"/>
  <tableColumns count="7">
    <tableColumn id="1" name="2023年" dataCellStyle="桁区切り"/>
    <tableColumn id="2" name="20代" dataDxfId="11" dataCellStyle="桁区切り">
      <calculatedColumnFormula>ROUND(テーブル121934[[#This Row],[20代]],-3)</calculatedColumnFormula>
    </tableColumn>
    <tableColumn id="3" name="30代" dataDxfId="10" dataCellStyle="桁区切り">
      <calculatedColumnFormula>ROUND(テーブル121934[[#This Row],[30代]],-3)</calculatedColumnFormula>
    </tableColumn>
    <tableColumn id="4" name="40代" dataDxfId="9" dataCellStyle="桁区切り">
      <calculatedColumnFormula>ROUND(テーブル121934[[#This Row],[40代]],-3)</calculatedColumnFormula>
    </tableColumn>
    <tableColumn id="5" name="50代" dataDxfId="8" dataCellStyle="桁区切り">
      <calculatedColumnFormula>ROUND(テーブル121934[[#This Row],[50代]],-3)</calculatedColumnFormula>
    </tableColumn>
    <tableColumn id="6" name="60代" dataDxfId="7" dataCellStyle="桁区切り">
      <calculatedColumnFormula>ROUND(テーブル121934[[#This Row],[60代]],-3)</calculatedColumnFormula>
    </tableColumn>
    <tableColumn id="7" name="70歳以上" dataDxfId="6" dataCellStyle="桁区切り">
      <calculatedColumnFormula>ROUND(テーブル121934[[#This Row],[70歳以上]],-3)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9" name="テーブル210" displayName="テーブル210" ref="S3:Y51" totalsRowShown="0" dataCellStyle="桁区切り">
  <autoFilter ref="S3:Y51"/>
  <tableColumns count="7">
    <tableColumn id="1" name="2022年" dataCellStyle="桁区切り"/>
    <tableColumn id="2" name="20代" dataDxfId="167" dataCellStyle="桁区切り">
      <calculatedColumnFormula>ROUND(テーブル210[[#This Row],[20代]],-3)</calculatedColumnFormula>
    </tableColumn>
    <tableColumn id="3" name="30代" dataDxfId="166" dataCellStyle="桁区切り">
      <calculatedColumnFormula>ROUND(テーブル210[[#This Row],[30代]],-3)</calculatedColumnFormula>
    </tableColumn>
    <tableColumn id="4" name="40代" dataDxfId="165" dataCellStyle="桁区切り">
      <calculatedColumnFormula>ROUND(テーブル210[[#This Row],[40代]],-3)</calculatedColumnFormula>
    </tableColumn>
    <tableColumn id="5" name="50代" dataDxfId="164" dataCellStyle="桁区切り">
      <calculatedColumnFormula>ROUND(テーブル210[[#This Row],[50代]],-3)</calculatedColumnFormula>
    </tableColumn>
    <tableColumn id="6" name="60代" dataDxfId="163" dataCellStyle="桁区切り">
      <calculatedColumnFormula>ROUND(テーブル210[[#This Row],[60代]],-3)</calculatedColumnFormula>
    </tableColumn>
    <tableColumn id="7" name="70歳以上" dataDxfId="162" dataCellStyle="桁区切り">
      <calculatedColumnFormula>ROUND(テーブル210[[#This Row],[70歳以上]],-3)</calculatedColumnFormula>
    </tableColumn>
  </tableColumns>
  <tableStyleInfo name="TableStyleLight16" showFirstColumn="0" showLastColumn="0" showRowStripes="1" showColumnStripes="0"/>
</table>
</file>

<file path=xl/tables/table30.xml><?xml version="1.0" encoding="utf-8"?>
<table xmlns="http://schemas.openxmlformats.org/spreadsheetml/2006/main" id="24" name="テーブル12193425" displayName="テーブル12193425" ref="AK3:AQ51" totalsRowShown="0" dataCellStyle="桁区切り">
  <autoFilter ref="AK3:AQ51"/>
  <tableColumns count="7">
    <tableColumn id="1" name="2024年" dataCellStyle="桁区切り"/>
    <tableColumn id="2" name="20代" dataDxfId="5" dataCellStyle="桁区切り">
      <calculatedColumnFormula>ROUND(テーブル12193425[[#This Row],[20代]],-3)</calculatedColumnFormula>
    </tableColumn>
    <tableColumn id="3" name="30代" dataDxfId="4" dataCellStyle="桁区切り">
      <calculatedColumnFormula>ROUND(テーブル12193425[[#This Row],[30代]],-3)</calculatedColumnFormula>
    </tableColumn>
    <tableColumn id="4" name="40代" dataDxfId="3" dataCellStyle="桁区切り">
      <calculatedColumnFormula>ROUND(テーブル12193425[[#This Row],[40代]],-3)</calculatedColumnFormula>
    </tableColumn>
    <tableColumn id="5" name="50代" dataDxfId="2" dataCellStyle="桁区切り">
      <calculatedColumnFormula>ROUND(テーブル12193425[[#This Row],[50代]],-3)</calculatedColumnFormula>
    </tableColumn>
    <tableColumn id="6" name="60代" dataDxfId="1" dataCellStyle="桁区切り">
      <calculatedColumnFormula>ROUND(テーブル12193425[[#This Row],[60代]],-3)</calculatedColumnFormula>
    </tableColumn>
    <tableColumn id="7" name="70歳以上" dataDxfId="0" dataCellStyle="桁区切り">
      <calculatedColumnFormula>ROUND(テーブル12193425[[#This Row],[70歳以上]],-3)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25" name="テーブル12026" displayName="テーブル12026" ref="AB3:AH51" totalsRowShown="0">
  <autoFilter ref="AB3:AH51"/>
  <tableColumns count="7">
    <tableColumn id="1" name="2023年"/>
    <tableColumn id="2" name="20代" dataDxfId="161" dataCellStyle="桁区切り">
      <calculatedColumnFormula>ROUND(テーブル12026[[#This Row],[20代]],-3)</calculatedColumnFormula>
    </tableColumn>
    <tableColumn id="3" name="30代" dataDxfId="160" dataCellStyle="桁区切り">
      <calculatedColumnFormula>ROUND(テーブル12026[[#This Row],[30代]],-3)</calculatedColumnFormula>
    </tableColumn>
    <tableColumn id="4" name="40代" dataDxfId="159" dataCellStyle="桁区切り">
      <calculatedColumnFormula>ROUND(テーブル12026[[#This Row],[40代]],-3)</calculatedColumnFormula>
    </tableColumn>
    <tableColumn id="5" name="50代" dataDxfId="158" dataCellStyle="桁区切り">
      <calculatedColumnFormula>ROUND(テーブル12026[[#This Row],[50代]],-3)</calculatedColumnFormula>
    </tableColumn>
    <tableColumn id="6" name="60代" dataDxfId="157" dataCellStyle="桁区切り">
      <calculatedColumnFormula>ROUND(テーブル12026[[#This Row],[60代]],-3)</calculatedColumnFormula>
    </tableColumn>
    <tableColumn id="7" name="70歳以上" dataDxfId="156" dataCellStyle="桁区切り">
      <calculatedColumnFormula>ROUND(テーブル12026[[#This Row],[70歳以上]],-3)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9" name="テーブル1202620" displayName="テーブル1202620" ref="AK3:AQ51" totalsRowShown="0">
  <autoFilter ref="AK3:AQ51"/>
  <tableColumns count="7">
    <tableColumn id="1" name="2024年"/>
    <tableColumn id="2" name="20代" dataDxfId="155" dataCellStyle="桁区切り"/>
    <tableColumn id="3" name="30代" dataDxfId="154" dataCellStyle="桁区切り">
      <calculatedColumnFormula>ROUND(テーブル1202620[[#This Row],[30代]],-3)</calculatedColumnFormula>
    </tableColumn>
    <tableColumn id="4" name="40代" dataDxfId="153" dataCellStyle="桁区切り">
      <calculatedColumnFormula>ROUND(テーブル1202620[[#This Row],[40代]],-3)</calculatedColumnFormula>
    </tableColumn>
    <tableColumn id="5" name="50代" dataDxfId="152" dataCellStyle="桁区切り">
      <calculatedColumnFormula>ROUND(テーブル1202620[[#This Row],[50代]],-3)</calculatedColumnFormula>
    </tableColumn>
    <tableColumn id="6" name="60代" dataDxfId="151" dataCellStyle="桁区切り">
      <calculatedColumnFormula>ROUND(テーブル1202620[[#This Row],[60代]],-3)</calculatedColumnFormula>
    </tableColumn>
    <tableColumn id="7" name="70歳以上" dataDxfId="150" dataCellStyle="桁区切り">
      <calculatedColumnFormula>ROUND(テーブル1202620[[#This Row],[70歳以上]],-3)</calculatedColumnFormula>
    </tableColumn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3" name="テーブル3" displayName="テーブル3" ref="A3:G51" totalsRowShown="0" dataCellStyle="桁区切り">
  <autoFilter ref="A3:G51"/>
  <tableColumns count="7">
    <tableColumn id="1" name="2020年" dataCellStyle="桁区切り"/>
    <tableColumn id="2" name="20代" dataDxfId="149" dataCellStyle="桁区切り">
      <calculatedColumnFormula>ROUND(テーブル3[[#This Row],[20代]],-2)</calculatedColumnFormula>
    </tableColumn>
    <tableColumn id="3" name="30代" dataDxfId="148" dataCellStyle="桁区切り">
      <calculatedColumnFormula>ROUND(テーブル3[[#This Row],[30代]],-2)</calculatedColumnFormula>
    </tableColumn>
    <tableColumn id="4" name="40代" dataDxfId="147" dataCellStyle="桁区切り">
      <calculatedColumnFormula>ROUND(テーブル3[[#This Row],[40代]],-3)</calculatedColumnFormula>
    </tableColumn>
    <tableColumn id="5" name="50代" dataDxfId="146" dataCellStyle="桁区切り"/>
    <tableColumn id="6" name="60代" dataDxfId="145" dataCellStyle="桁区切り"/>
    <tableColumn id="7" name="70歳以上" dataDxfId="144" dataCellStyle="桁区切り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4" name="テーブル4" displayName="テーブル4" ref="J3:P51" totalsRowShown="0" dataCellStyle="桁区切り">
  <autoFilter ref="J3:P51"/>
  <tableColumns count="7">
    <tableColumn id="1" name="2021年" dataCellStyle="桁区切り"/>
    <tableColumn id="2" name="20代" dataDxfId="143" dataCellStyle="桁区切り">
      <calculatedColumnFormula>ROUND(テーブル4[[#This Row],[20代]],-2)</calculatedColumnFormula>
    </tableColumn>
    <tableColumn id="3" name="30代" dataDxfId="142" dataCellStyle="桁区切り"/>
    <tableColumn id="4" name="40代" dataDxfId="141" dataCellStyle="桁区切り">
      <calculatedColumnFormula>ROUND(テーブル4[[#This Row],[40代]],-3)</calculatedColumnFormula>
    </tableColumn>
    <tableColumn id="5" name="50代" dataDxfId="140" dataCellStyle="桁区切り"/>
    <tableColumn id="6" name="60代" dataDxfId="139" dataCellStyle="桁区切り"/>
    <tableColumn id="7" name="70歳以上" dataDxfId="138" dataCellStyle="桁区切り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15" name="テーブル416" displayName="テーブル416" ref="S3:Y51" totalsRowShown="0" dataCellStyle="桁区切り">
  <autoFilter ref="S3:Y51"/>
  <tableColumns count="7">
    <tableColumn id="1" name="2022年" dataCellStyle="桁区切り"/>
    <tableColumn id="2" name="20代" dataDxfId="137" dataCellStyle="桁区切り">
      <calculatedColumnFormula>ROUND(テーブル416[[#This Row],[20代]],-2)</calculatedColumnFormula>
    </tableColumn>
    <tableColumn id="3" name="30代" dataDxfId="136" dataCellStyle="桁区切り">
      <calculatedColumnFormula>ROUND(テーブル416[[#This Row],[30代]],-2)</calculatedColumnFormula>
    </tableColumn>
    <tableColumn id="4" name="40代" dataDxfId="135" dataCellStyle="桁区切り">
      <calculatedColumnFormula>ROUND(テーブル416[[#This Row],[40代]],-3)</calculatedColumnFormula>
    </tableColumn>
    <tableColumn id="5" name="50代" dataDxfId="134" dataCellStyle="桁区切り">
      <calculatedColumnFormula>ROUND(テーブル416[[#This Row],[50代]],-3)</calculatedColumnFormula>
    </tableColumn>
    <tableColumn id="6" name="60代" dataDxfId="133" dataCellStyle="桁区切り"/>
    <tableColumn id="7" name="70歳以上" dataDxfId="132" dataCellStyle="桁区切り"/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27" name="テーブル41628" displayName="テーブル41628" ref="AB3:AH51" totalsRowShown="0" dataCellStyle="桁区切り">
  <autoFilter ref="AB3:AH51"/>
  <tableColumns count="7">
    <tableColumn id="1" name="2023年" dataCellStyle="桁区切り"/>
    <tableColumn id="2" name="20代" dataDxfId="131" dataCellStyle="桁区切り"/>
    <tableColumn id="3" name="30代" dataDxfId="130" dataCellStyle="桁区切り"/>
    <tableColumn id="4" name="40代" dataDxfId="129" dataCellStyle="桁区切り">
      <calculatedColumnFormula>ROUND(テーブル41628[[#This Row],[40代]],-3)</calculatedColumnFormula>
    </tableColumn>
    <tableColumn id="5" name="50代" dataDxfId="128" dataCellStyle="桁区切り">
      <calculatedColumnFormula>ROUND(テーブル41628[[#This Row],[50代]],-3)</calculatedColumnFormula>
    </tableColumn>
    <tableColumn id="6" name="60代" dataDxfId="127" dataCellStyle="桁区切り"/>
    <tableColumn id="7" name="70歳以上" dataDxfId="126" dataCellStyle="桁区切り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20.xml"/><Relationship Id="rId5" Type="http://schemas.openxmlformats.org/officeDocument/2006/relationships/table" Target="../tables/table19.xml"/><Relationship Id="rId4" Type="http://schemas.openxmlformats.org/officeDocument/2006/relationships/table" Target="../tables/table1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30.xml"/><Relationship Id="rId5" Type="http://schemas.openxmlformats.org/officeDocument/2006/relationships/table" Target="../tables/table29.xml"/><Relationship Id="rId4" Type="http://schemas.openxmlformats.org/officeDocument/2006/relationships/table" Target="../tables/table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1"/>
  <sheetViews>
    <sheetView zoomScale="40" zoomScaleNormal="40" workbookViewId="0">
      <selection activeCell="AY37" sqref="AY37"/>
    </sheetView>
  </sheetViews>
  <sheetFormatPr defaultRowHeight="18" x14ac:dyDescent="0.55000000000000004"/>
  <cols>
    <col min="1" max="1" width="9" customWidth="1"/>
    <col min="7" max="8" width="10.33203125" customWidth="1"/>
    <col min="16" max="17" width="10.33203125" customWidth="1"/>
    <col min="35" max="35" width="8.6640625" customWidth="1"/>
  </cols>
  <sheetData>
    <row r="1" spans="1:43" x14ac:dyDescent="0.55000000000000004">
      <c r="A1" s="1" t="s">
        <v>54</v>
      </c>
    </row>
    <row r="2" spans="1:43" x14ac:dyDescent="0.55000000000000004">
      <c r="A2" t="s">
        <v>58</v>
      </c>
      <c r="G2" t="s">
        <v>56</v>
      </c>
      <c r="P2" t="s">
        <v>56</v>
      </c>
      <c r="Y2" t="s">
        <v>56</v>
      </c>
      <c r="AH2" t="s">
        <v>56</v>
      </c>
      <c r="AQ2" t="s">
        <v>56</v>
      </c>
    </row>
    <row r="3" spans="1:43" x14ac:dyDescent="0.55000000000000004">
      <c r="A3" s="2" t="s">
        <v>55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/>
      <c r="J3" s="2" t="s">
        <v>57</v>
      </c>
      <c r="K3" s="2" t="s">
        <v>0</v>
      </c>
      <c r="L3" s="2" t="s">
        <v>1</v>
      </c>
      <c r="M3" s="2" t="s">
        <v>2</v>
      </c>
      <c r="N3" s="2" t="s">
        <v>3</v>
      </c>
      <c r="O3" s="2" t="s">
        <v>4</v>
      </c>
      <c r="P3" s="2" t="s">
        <v>5</v>
      </c>
      <c r="Q3" s="2"/>
      <c r="S3" s="2" t="s">
        <v>64</v>
      </c>
      <c r="T3" s="2" t="s">
        <v>0</v>
      </c>
      <c r="U3" s="2" t="s">
        <v>1</v>
      </c>
      <c r="V3" s="2" t="s">
        <v>2</v>
      </c>
      <c r="W3" s="2" t="s">
        <v>3</v>
      </c>
      <c r="X3" s="2" t="s">
        <v>4</v>
      </c>
      <c r="Y3" s="2" t="s">
        <v>5</v>
      </c>
      <c r="Z3" s="2"/>
      <c r="AB3" s="2" t="s">
        <v>66</v>
      </c>
      <c r="AC3" s="2" t="s">
        <v>0</v>
      </c>
      <c r="AD3" s="2" t="s">
        <v>1</v>
      </c>
      <c r="AE3" s="2" t="s">
        <v>2</v>
      </c>
      <c r="AF3" s="2" t="s">
        <v>3</v>
      </c>
      <c r="AG3" s="2" t="s">
        <v>4</v>
      </c>
      <c r="AH3" s="2" t="s">
        <v>5</v>
      </c>
      <c r="AI3" s="2"/>
      <c r="AK3" s="2" t="s">
        <v>68</v>
      </c>
      <c r="AL3" s="2" t="s">
        <v>0</v>
      </c>
      <c r="AM3" s="2" t="s">
        <v>1</v>
      </c>
      <c r="AN3" s="2" t="s">
        <v>2</v>
      </c>
      <c r="AO3" s="2" t="s">
        <v>3</v>
      </c>
      <c r="AP3" s="2" t="s">
        <v>4</v>
      </c>
      <c r="AQ3" s="2" t="s">
        <v>5</v>
      </c>
    </row>
    <row r="4" spans="1:43" x14ac:dyDescent="0.55000000000000004">
      <c r="A4" s="5" t="s">
        <v>6</v>
      </c>
      <c r="B4" s="3">
        <f ca="1">ROUND(テーブル1[[#This Row],[20代]],-3)</f>
        <v>41000</v>
      </c>
      <c r="C4" s="3">
        <f ca="1">ROUND(テーブル1[[#This Row],[30代]],-3)</f>
        <v>54000</v>
      </c>
      <c r="D4" s="3">
        <f ca="1">ROUND(テーブル1[[#This Row],[40代]],-3)</f>
        <v>72000</v>
      </c>
      <c r="E4" s="3">
        <f ca="1">ROUND(テーブル1[[#This Row],[50代]],-3)</f>
        <v>39000</v>
      </c>
      <c r="F4" s="3">
        <f ca="1">ROUND(テーブル1[[#This Row],[60代]],-3)</f>
        <v>44000</v>
      </c>
      <c r="G4" s="3">
        <f ca="1">ROUND(テーブル1[[#This Row],[70歳以上]],-3)</f>
        <v>78000</v>
      </c>
      <c r="I4" s="4"/>
      <c r="J4" s="5" t="s">
        <v>6</v>
      </c>
      <c r="K4" s="3">
        <f ca="1">ROUND(テーブル2[[#This Row],[20代]],-3)</f>
        <v>42000</v>
      </c>
      <c r="L4" s="3">
        <f ca="1">ROUND(テーブル2[[#This Row],[30代]],-3)</f>
        <v>47000</v>
      </c>
      <c r="M4" s="3">
        <f ca="1">ROUND(テーブル2[[#This Row],[40代]],-3)</f>
        <v>62000</v>
      </c>
      <c r="N4" s="3">
        <f ca="1">ROUND(テーブル2[[#This Row],[50代]],-3)</f>
        <v>47000</v>
      </c>
      <c r="O4" s="3">
        <f ca="1">ROUND(テーブル2[[#This Row],[60代]],-3)</f>
        <v>49000</v>
      </c>
      <c r="P4" s="3">
        <f ca="1">ROUND(テーブル2[[#This Row],[70歳以上]],-3)</f>
        <v>73000</v>
      </c>
      <c r="Q4" s="3"/>
      <c r="R4" s="4"/>
      <c r="S4" s="5" t="s">
        <v>6</v>
      </c>
      <c r="T4" s="3">
        <f ca="1">ROUND(テーブル210[[#This Row],[20代]],-3)</f>
        <v>46000</v>
      </c>
      <c r="U4" s="3">
        <f ca="1">ROUND(テーブル210[[#This Row],[30代]],-3)</f>
        <v>27000</v>
      </c>
      <c r="V4" s="3">
        <f ca="1">ROUND(テーブル210[[#This Row],[40代]],-3)</f>
        <v>70000</v>
      </c>
      <c r="W4" s="3">
        <f ca="1">ROUND(テーブル210[[#This Row],[50代]],-3)</f>
        <v>71000</v>
      </c>
      <c r="X4" s="3">
        <f ca="1">ROUND(テーブル210[[#This Row],[60代]],-3)</f>
        <v>55000</v>
      </c>
      <c r="Y4" s="3">
        <f ca="1">ROUND(テーブル210[[#This Row],[70歳以上]],-3)</f>
        <v>61000</v>
      </c>
      <c r="Z4" s="3"/>
      <c r="AB4" s="2" t="s">
        <v>6</v>
      </c>
      <c r="AC4" s="6">
        <f ca="1">ROUND(テーブル12026[[#This Row],[20代]],-3)</f>
        <v>19000</v>
      </c>
      <c r="AD4" s="6">
        <f ca="1">ROUND(テーブル12026[[#This Row],[30代]],-3)</f>
        <v>24000</v>
      </c>
      <c r="AE4" s="6">
        <f ca="1">ROUND(テーブル12026[[#This Row],[40代]],-3)</f>
        <v>76000</v>
      </c>
      <c r="AF4" s="6">
        <f ca="1">ROUND(テーブル12026[[#This Row],[50代]],-3)</f>
        <v>65000</v>
      </c>
      <c r="AG4" s="6">
        <f ca="1">ROUND(テーブル12026[[#This Row],[60代]],-3)</f>
        <v>58000</v>
      </c>
      <c r="AH4" s="6">
        <f ca="1">ROUND(テーブル12026[[#This Row],[70歳以上]],-3)</f>
        <v>53000</v>
      </c>
      <c r="AI4" s="6"/>
      <c r="AK4" s="2" t="s">
        <v>6</v>
      </c>
      <c r="AL4">
        <f ca="1">ROUND(テーブル1202620[[#This Row],[20代]],-2)</f>
        <v>9500</v>
      </c>
      <c r="AM4">
        <f ca="1">ROUND(テーブル1202620[[#This Row],[30代]],-3)</f>
        <v>23000</v>
      </c>
      <c r="AN4">
        <f ca="1">ROUND(テーブル1202620[[#This Row],[40代]],-3)</f>
        <v>73000</v>
      </c>
      <c r="AO4">
        <f ca="1">ROUND(テーブル1202620[[#This Row],[50代]],-3)</f>
        <v>82000</v>
      </c>
      <c r="AP4">
        <f ca="1">ROUND(テーブル1202620[[#This Row],[60代]],-3)</f>
        <v>42000</v>
      </c>
      <c r="AQ4">
        <f ca="1">ROUND(テーブル1202620[[#This Row],[70歳以上]],-3)</f>
        <v>78000</v>
      </c>
    </row>
    <row r="5" spans="1:43" x14ac:dyDescent="0.55000000000000004">
      <c r="A5" s="5" t="s">
        <v>7</v>
      </c>
      <c r="B5" s="3">
        <f ca="1">ROUND(テーブル1[[#This Row],[20代]],-3)</f>
        <v>40000</v>
      </c>
      <c r="C5" s="3">
        <f ca="1">ROUND(テーブル1[[#This Row],[30代]],-3)</f>
        <v>51000</v>
      </c>
      <c r="D5" s="3">
        <f ca="1">ROUND(テーブル1[[#This Row],[40代]],-3)</f>
        <v>71000</v>
      </c>
      <c r="E5" s="3">
        <f ca="1">ROUND(テーブル1[[#This Row],[50代]],-3)</f>
        <v>36000</v>
      </c>
      <c r="F5" s="3">
        <f ca="1">ROUND(テーブル1[[#This Row],[60代]],-3)</f>
        <v>43000</v>
      </c>
      <c r="G5" s="3">
        <f ca="1">ROUND(テーブル1[[#This Row],[70歳以上]],-3)</f>
        <v>76000</v>
      </c>
      <c r="H5" s="3"/>
      <c r="I5" s="4"/>
      <c r="J5" s="5" t="s">
        <v>7</v>
      </c>
      <c r="K5" s="3">
        <f ca="1">ROUND(テーブル2[[#This Row],[20代]],-3)</f>
        <v>38000</v>
      </c>
      <c r="L5" s="3">
        <f ca="1">ROUND(テーブル2[[#This Row],[30代]],-3)</f>
        <v>45000</v>
      </c>
      <c r="M5" s="3">
        <f ca="1">ROUND(テーブル2[[#This Row],[40代]],-3)</f>
        <v>62000</v>
      </c>
      <c r="N5" s="3">
        <f ca="1">ROUND(テーブル2[[#This Row],[50代]],-3)</f>
        <v>46000</v>
      </c>
      <c r="O5" s="3">
        <f ca="1">ROUND(テーブル2[[#This Row],[60代]],-3)</f>
        <v>47000</v>
      </c>
      <c r="P5" s="3">
        <f ca="1">ROUND(テーブル2[[#This Row],[70歳以上]],-3)</f>
        <v>73000</v>
      </c>
      <c r="Q5" s="3"/>
      <c r="R5" s="4"/>
      <c r="S5" s="5" t="s">
        <v>7</v>
      </c>
      <c r="T5" s="3">
        <f ca="1">ROUND(テーブル210[[#This Row],[20代]],-3)</f>
        <v>44000</v>
      </c>
      <c r="U5" s="3">
        <f ca="1">ROUND(テーブル210[[#This Row],[30代]],-3)</f>
        <v>29000</v>
      </c>
      <c r="V5" s="3">
        <f ca="1">ROUND(テーブル210[[#This Row],[40代]],-3)</f>
        <v>70000</v>
      </c>
      <c r="W5" s="3">
        <f ca="1">ROUND(テーブル210[[#This Row],[50代]],-3)</f>
        <v>68000</v>
      </c>
      <c r="X5" s="3">
        <f ca="1">ROUND(テーブル210[[#This Row],[60代]],-3)</f>
        <v>54000</v>
      </c>
      <c r="Y5" s="3">
        <f ca="1">ROUND(テーブル210[[#This Row],[70歳以上]],-3)</f>
        <v>61000</v>
      </c>
      <c r="Z5" s="3"/>
      <c r="AB5" s="2" t="s">
        <v>7</v>
      </c>
      <c r="AC5" s="6">
        <f ca="1">ROUND(テーブル12026[[#This Row],[20代]],-3)</f>
        <v>21000</v>
      </c>
      <c r="AD5" s="6">
        <f ca="1">ROUND(テーブル12026[[#This Row],[30代]],-3)</f>
        <v>22000</v>
      </c>
      <c r="AE5" s="6">
        <f ca="1">ROUND(テーブル12026[[#This Row],[40代]],-3)</f>
        <v>73000</v>
      </c>
      <c r="AF5" s="6">
        <f ca="1">ROUND(テーブル12026[[#This Row],[50代]],-3)</f>
        <v>61000</v>
      </c>
      <c r="AG5" s="6">
        <f ca="1">ROUND(テーブル12026[[#This Row],[60代]],-3)</f>
        <v>61000</v>
      </c>
      <c r="AH5" s="6">
        <f ca="1">ROUND(テーブル12026[[#This Row],[70歳以上]],-3)</f>
        <v>53000</v>
      </c>
      <c r="AI5" s="6"/>
      <c r="AK5" s="2" t="s">
        <v>7</v>
      </c>
      <c r="AL5">
        <f ca="1">ROUND(テーブル1202620[[#This Row],[20代]],-2)</f>
        <v>9800</v>
      </c>
      <c r="AM5">
        <f ca="1">ROUND(テーブル1202620[[#This Row],[30代]],-3)</f>
        <v>22000</v>
      </c>
      <c r="AN5">
        <f ca="1">ROUND(テーブル1202620[[#This Row],[40代]],-3)</f>
        <v>79000</v>
      </c>
      <c r="AO5">
        <f ca="1">ROUND(テーブル1202620[[#This Row],[50代]],-3)</f>
        <v>75000</v>
      </c>
      <c r="AP5">
        <f ca="1">ROUND(テーブル1202620[[#This Row],[60代]],-3)</f>
        <v>43000</v>
      </c>
      <c r="AQ5">
        <f ca="1">ROUND(テーブル1202620[[#This Row],[70歳以上]],-3)</f>
        <v>83000</v>
      </c>
    </row>
    <row r="6" spans="1:43" x14ac:dyDescent="0.55000000000000004">
      <c r="A6" s="5" t="s">
        <v>8</v>
      </c>
      <c r="B6" s="3">
        <f ca="1">ROUND(テーブル1[[#This Row],[20代]],-3)</f>
        <v>37000</v>
      </c>
      <c r="C6" s="3">
        <f ca="1">ROUND(テーブル1[[#This Row],[30代]],-3)</f>
        <v>49000</v>
      </c>
      <c r="D6" s="3">
        <f ca="1">ROUND(テーブル1[[#This Row],[40代]],-3)</f>
        <v>70000</v>
      </c>
      <c r="E6" s="3">
        <f ca="1">ROUND(テーブル1[[#This Row],[50代]],-3)</f>
        <v>36000</v>
      </c>
      <c r="F6" s="3">
        <f ca="1">ROUND(テーブル1[[#This Row],[60代]],-3)</f>
        <v>41000</v>
      </c>
      <c r="G6" s="3">
        <f ca="1">ROUND(テーブル1[[#This Row],[70歳以上]],-3)</f>
        <v>74000</v>
      </c>
      <c r="H6" s="3"/>
      <c r="I6" s="4"/>
      <c r="J6" s="5" t="s">
        <v>8</v>
      </c>
      <c r="K6" s="3">
        <f ca="1">ROUND(テーブル2[[#This Row],[20代]],-3)</f>
        <v>37000</v>
      </c>
      <c r="L6" s="3">
        <f ca="1">ROUND(テーブル2[[#This Row],[30代]],-3)</f>
        <v>44000</v>
      </c>
      <c r="M6" s="3">
        <f ca="1">ROUND(テーブル2[[#This Row],[40代]],-3)</f>
        <v>62000</v>
      </c>
      <c r="N6" s="3">
        <f ca="1">ROUND(テーブル2[[#This Row],[50代]],-3)</f>
        <v>37000</v>
      </c>
      <c r="O6" s="3">
        <f ca="1">ROUND(テーブル2[[#This Row],[60代]],-3)</f>
        <v>48000</v>
      </c>
      <c r="P6" s="3">
        <f ca="1">ROUND(テーブル2[[#This Row],[70歳以上]],-3)</f>
        <v>73000</v>
      </c>
      <c r="Q6" s="3"/>
      <c r="R6" s="4"/>
      <c r="S6" s="5" t="s">
        <v>8</v>
      </c>
      <c r="T6" s="3">
        <f ca="1">ROUND(テーブル210[[#This Row],[20代]],-3)</f>
        <v>44000</v>
      </c>
      <c r="U6" s="3">
        <f ca="1">ROUND(テーブル210[[#This Row],[30代]],-3)</f>
        <v>28000</v>
      </c>
      <c r="V6" s="3">
        <f ca="1">ROUND(テーブル210[[#This Row],[40代]],-3)</f>
        <v>69000</v>
      </c>
      <c r="W6" s="3">
        <f ca="1">ROUND(テーブル210[[#This Row],[50代]],-3)</f>
        <v>60000</v>
      </c>
      <c r="X6" s="3">
        <f ca="1">ROUND(テーブル210[[#This Row],[60代]],-3)</f>
        <v>55000</v>
      </c>
      <c r="Y6" s="3">
        <f ca="1">ROUND(テーブル210[[#This Row],[70歳以上]],-3)</f>
        <v>60000</v>
      </c>
      <c r="Z6" s="3"/>
      <c r="AB6" s="2" t="s">
        <v>8</v>
      </c>
      <c r="AC6" s="6">
        <f ca="1">ROUND(テーブル12026[[#This Row],[20代]],-3)</f>
        <v>21000</v>
      </c>
      <c r="AD6" s="6">
        <f ca="1">ROUND(テーブル12026[[#This Row],[30代]],-3)</f>
        <v>20000</v>
      </c>
      <c r="AE6" s="6">
        <f ca="1">ROUND(テーブル12026[[#This Row],[40代]],-3)</f>
        <v>69000</v>
      </c>
      <c r="AF6" s="6">
        <f ca="1">ROUND(テーブル12026[[#This Row],[50代]],-3)</f>
        <v>57000</v>
      </c>
      <c r="AG6" s="6">
        <f ca="1">ROUND(テーブル12026[[#This Row],[60代]],-3)</f>
        <v>59000</v>
      </c>
      <c r="AH6" s="6">
        <f ca="1">ROUND(テーブル12026[[#This Row],[70歳以上]],-3)</f>
        <v>61000</v>
      </c>
      <c r="AI6" s="6"/>
      <c r="AK6" s="2" t="s">
        <v>8</v>
      </c>
      <c r="AL6">
        <f ca="1">ROUND(テーブル1202620[[#This Row],[20代]],-3)</f>
        <v>11000</v>
      </c>
      <c r="AM6">
        <f ca="1">ROUND(テーブル1202620[[#This Row],[30代]],-3)</f>
        <v>21000</v>
      </c>
      <c r="AN6">
        <f ca="1">ROUND(テーブル1202620[[#This Row],[40代]],-3)</f>
        <v>73000</v>
      </c>
      <c r="AO6">
        <f ca="1">ROUND(テーブル1202620[[#This Row],[50代]],-3)</f>
        <v>71000</v>
      </c>
      <c r="AP6">
        <f ca="1">ROUND(テーブル1202620[[#This Row],[60代]],-3)</f>
        <v>42000</v>
      </c>
      <c r="AQ6">
        <f ca="1">ROUND(テーブル1202620[[#This Row],[70歳以上]],-3)</f>
        <v>87000</v>
      </c>
    </row>
    <row r="7" spans="1:43" x14ac:dyDescent="0.55000000000000004">
      <c r="A7" s="5" t="s">
        <v>9</v>
      </c>
      <c r="B7" s="3">
        <f ca="1">ROUND(テーブル1[[#This Row],[20代]],-3)</f>
        <v>37000</v>
      </c>
      <c r="C7" s="3">
        <f ca="1">ROUND(テーブル1[[#This Row],[30代]],-3)</f>
        <v>50000</v>
      </c>
      <c r="D7" s="3">
        <f ca="1">ROUND(テーブル1[[#This Row],[40代]],-3)</f>
        <v>66000</v>
      </c>
      <c r="E7" s="3">
        <f ca="1">ROUND(テーブル1[[#This Row],[50代]],-3)</f>
        <v>42000</v>
      </c>
      <c r="F7" s="3">
        <f ca="1">ROUND(テーブル1[[#This Row],[60代]],-3)</f>
        <v>39000</v>
      </c>
      <c r="G7" s="3">
        <f ca="1">ROUND(テーブル1[[#This Row],[70歳以上]],-3)</f>
        <v>81000</v>
      </c>
      <c r="H7" s="3"/>
      <c r="I7" s="4"/>
      <c r="J7" s="5" t="s">
        <v>9</v>
      </c>
      <c r="K7" s="3">
        <f ca="1">ROUND(テーブル2[[#This Row],[20代]],-3)</f>
        <v>37000</v>
      </c>
      <c r="L7" s="3">
        <f ca="1">ROUND(テーブル2[[#This Row],[30代]],-3)</f>
        <v>43000</v>
      </c>
      <c r="M7" s="3">
        <f ca="1">ROUND(テーブル2[[#This Row],[40代]],-3)</f>
        <v>58000</v>
      </c>
      <c r="N7" s="3">
        <f ca="1">ROUND(テーブル2[[#This Row],[50代]],-3)</f>
        <v>37000</v>
      </c>
      <c r="O7" s="3">
        <f ca="1">ROUND(テーブル2[[#This Row],[60代]],-3)</f>
        <v>52000</v>
      </c>
      <c r="P7" s="3">
        <f ca="1">ROUND(テーブル2[[#This Row],[70歳以上]],-3)</f>
        <v>76000</v>
      </c>
      <c r="Q7" s="3"/>
      <c r="R7" s="4"/>
      <c r="S7" s="5" t="s">
        <v>9</v>
      </c>
      <c r="T7" s="3">
        <f ca="1">ROUND(テーブル210[[#This Row],[20代]],-3)</f>
        <v>42000</v>
      </c>
      <c r="U7" s="3">
        <f ca="1">ROUND(テーブル210[[#This Row],[30代]],-3)</f>
        <v>26000</v>
      </c>
      <c r="V7" s="3">
        <f ca="1">ROUND(テーブル210[[#This Row],[40代]],-3)</f>
        <v>64000</v>
      </c>
      <c r="W7" s="3">
        <f ca="1">ROUND(テーブル210[[#This Row],[50代]],-3)</f>
        <v>61000</v>
      </c>
      <c r="X7" s="3">
        <f ca="1">ROUND(テーブル210[[#This Row],[60代]],-3)</f>
        <v>56000</v>
      </c>
      <c r="Y7" s="3">
        <f ca="1">ROUND(テーブル210[[#This Row],[70歳以上]],-3)</f>
        <v>61000</v>
      </c>
      <c r="Z7" s="3"/>
      <c r="AB7" s="2" t="s">
        <v>9</v>
      </c>
      <c r="AC7" s="6">
        <f ca="1">ROUND(テーブル12026[[#This Row],[20代]],-3)</f>
        <v>21000</v>
      </c>
      <c r="AD7" s="6">
        <f ca="1">ROUND(テーブル12026[[#This Row],[30代]],-3)</f>
        <v>17000</v>
      </c>
      <c r="AE7" s="6">
        <f ca="1">ROUND(テーブル12026[[#This Row],[40代]],-3)</f>
        <v>64000</v>
      </c>
      <c r="AF7" s="6">
        <f ca="1">ROUND(テーブル12026[[#This Row],[50代]],-3)</f>
        <v>57000</v>
      </c>
      <c r="AG7" s="6">
        <f ca="1">ROUND(テーブル12026[[#This Row],[60代]],-3)</f>
        <v>58000</v>
      </c>
      <c r="AH7" s="6">
        <f ca="1">ROUND(テーブル12026[[#This Row],[70歳以上]],-3)</f>
        <v>67000</v>
      </c>
      <c r="AI7" s="6"/>
      <c r="AK7" s="2" t="s">
        <v>9</v>
      </c>
      <c r="AL7">
        <f ca="1">ROUND(テーブル1202620[[#This Row],[20代]],-3)</f>
        <v>10000</v>
      </c>
      <c r="AM7">
        <f ca="1">ROUND(テーブル1202620[[#This Row],[30代]],-3)</f>
        <v>21000</v>
      </c>
      <c r="AN7">
        <f ca="1">ROUND(テーブル1202620[[#This Row],[40代]],-3)</f>
        <v>64000</v>
      </c>
      <c r="AO7">
        <f ca="1">ROUND(テーブル1202620[[#This Row],[50代]],-3)</f>
        <v>70000</v>
      </c>
      <c r="AP7">
        <f ca="1">ROUND(テーブル1202620[[#This Row],[60代]],-3)</f>
        <v>40000</v>
      </c>
      <c r="AQ7">
        <f ca="1">ROUND(テーブル1202620[[#This Row],[70歳以上]],-3)</f>
        <v>87000</v>
      </c>
    </row>
    <row r="8" spans="1:43" x14ac:dyDescent="0.55000000000000004">
      <c r="A8" s="5" t="s">
        <v>10</v>
      </c>
      <c r="B8" s="3">
        <f ca="1">ROUND(テーブル1[[#This Row],[20代]],-3)</f>
        <v>37000</v>
      </c>
      <c r="C8" s="3">
        <f ca="1">ROUND(テーブル1[[#This Row],[30代]],-3)</f>
        <v>49000</v>
      </c>
      <c r="D8" s="3">
        <f ca="1">ROUND(テーブル1[[#This Row],[40代]],-3)</f>
        <v>66000</v>
      </c>
      <c r="E8" s="3">
        <f ca="1">ROUND(テーブル1[[#This Row],[50代]],-3)</f>
        <v>47000</v>
      </c>
      <c r="F8" s="3">
        <f ca="1">ROUND(テーブル1[[#This Row],[60代]],-3)</f>
        <v>43000</v>
      </c>
      <c r="G8" s="3">
        <f ca="1">ROUND(テーブル1[[#This Row],[70歳以上]],-3)</f>
        <v>83000</v>
      </c>
      <c r="H8" s="3"/>
      <c r="I8" s="4"/>
      <c r="J8" s="5" t="s">
        <v>10</v>
      </c>
      <c r="K8" s="3">
        <f ca="1">ROUND(テーブル2[[#This Row],[20代]],-3)</f>
        <v>42000</v>
      </c>
      <c r="L8" s="3">
        <f ca="1">ROUND(テーブル2[[#This Row],[30代]],-3)</f>
        <v>41000</v>
      </c>
      <c r="M8" s="3">
        <f ca="1">ROUND(テーブル2[[#This Row],[40代]],-3)</f>
        <v>59000</v>
      </c>
      <c r="N8" s="3">
        <f ca="1">ROUND(テーブル2[[#This Row],[50代]],-3)</f>
        <v>43000</v>
      </c>
      <c r="O8" s="3">
        <f ca="1">ROUND(テーブル2[[#This Row],[60代]],-3)</f>
        <v>56000</v>
      </c>
      <c r="P8" s="3">
        <f ca="1">ROUND(テーブル2[[#This Row],[70歳以上]],-3)</f>
        <v>77000</v>
      </c>
      <c r="Q8" s="3"/>
      <c r="R8" s="4"/>
      <c r="S8" s="5" t="s">
        <v>10</v>
      </c>
      <c r="T8" s="3">
        <f ca="1">ROUND(テーブル210[[#This Row],[20代]],-3)</f>
        <v>45000</v>
      </c>
      <c r="U8" s="3">
        <f ca="1">ROUND(テーブル210[[#This Row],[30代]],-3)</f>
        <v>33000</v>
      </c>
      <c r="V8" s="3">
        <f ca="1">ROUND(テーブル210[[#This Row],[40代]],-3)</f>
        <v>64000</v>
      </c>
      <c r="W8" s="3">
        <f ca="1">ROUND(テーブル210[[#This Row],[50代]],-3)</f>
        <v>70000</v>
      </c>
      <c r="X8" s="3">
        <f ca="1">ROUND(テーブル210[[#This Row],[60代]],-3)</f>
        <v>63000</v>
      </c>
      <c r="Y8" s="3">
        <f ca="1">ROUND(テーブル210[[#This Row],[70歳以上]],-3)</f>
        <v>63000</v>
      </c>
      <c r="Z8" s="3"/>
      <c r="AB8" s="2" t="s">
        <v>10</v>
      </c>
      <c r="AC8" s="6">
        <f ca="1">ROUND(テーブル12026[[#This Row],[20代]],-3)</f>
        <v>21000</v>
      </c>
      <c r="AD8" s="6">
        <f ca="1">ROUND(テーブル12026[[#This Row],[30代]],-3)</f>
        <v>15000</v>
      </c>
      <c r="AE8" s="6">
        <f ca="1">ROUND(テーブル12026[[#This Row],[40代]],-3)</f>
        <v>60000</v>
      </c>
      <c r="AF8" s="6">
        <f ca="1">ROUND(テーブル12026[[#This Row],[50代]],-3)</f>
        <v>62000</v>
      </c>
      <c r="AG8" s="6">
        <f ca="1">ROUND(テーブル12026[[#This Row],[60代]],-3)</f>
        <v>60000</v>
      </c>
      <c r="AH8" s="6">
        <f ca="1">ROUND(テーブル12026[[#This Row],[70歳以上]],-3)</f>
        <v>68000</v>
      </c>
      <c r="AI8" s="6"/>
      <c r="AK8" s="2" t="s">
        <v>10</v>
      </c>
      <c r="AL8">
        <f ca="1">ROUND(テーブル1202620[[#This Row],[20代]],-2)</f>
        <v>9200</v>
      </c>
      <c r="AM8">
        <f ca="1">ROUND(テーブル1202620[[#This Row],[30代]],-3)</f>
        <v>21000</v>
      </c>
      <c r="AN8">
        <f ca="1">ROUND(テーブル1202620[[#This Row],[40代]],-3)</f>
        <v>62000</v>
      </c>
      <c r="AO8">
        <f ca="1">ROUND(テーブル1202620[[#This Row],[50代]],-3)</f>
        <v>73000</v>
      </c>
      <c r="AP8">
        <f ca="1">ROUND(テーブル1202620[[#This Row],[60代]],-3)</f>
        <v>40000</v>
      </c>
      <c r="AQ8">
        <f ca="1">ROUND(テーブル1202620[[#This Row],[70歳以上]],-3)</f>
        <v>86000</v>
      </c>
    </row>
    <row r="9" spans="1:43" x14ac:dyDescent="0.55000000000000004">
      <c r="A9" s="5" t="s">
        <v>11</v>
      </c>
      <c r="B9" s="3">
        <f ca="1">ROUND(テーブル1[[#This Row],[20代]],-3)</f>
        <v>39000</v>
      </c>
      <c r="C9" s="3">
        <f ca="1">ROUND(テーブル1[[#This Row],[30代]],-3)</f>
        <v>42000</v>
      </c>
      <c r="D9" s="3">
        <f ca="1">ROUND(テーブル1[[#This Row],[40代]],-3)</f>
        <v>60000</v>
      </c>
      <c r="E9" s="3">
        <f ca="1">ROUND(テーブル1[[#This Row],[50代]],-3)</f>
        <v>57000</v>
      </c>
      <c r="F9" s="3">
        <f ca="1">ROUND(テーブル1[[#This Row],[60代]],-3)</f>
        <v>49000</v>
      </c>
      <c r="G9" s="3">
        <f ca="1">ROUND(テーブル1[[#This Row],[70歳以上]],-3)</f>
        <v>80000</v>
      </c>
      <c r="H9" s="3"/>
      <c r="I9" s="4"/>
      <c r="J9" s="5" t="s">
        <v>11</v>
      </c>
      <c r="K9" s="3">
        <f ca="1">ROUND(テーブル2[[#This Row],[20代]],-3)</f>
        <v>44000</v>
      </c>
      <c r="L9" s="3">
        <f ca="1">ROUND(テーブル2[[#This Row],[30代]],-3)</f>
        <v>34000</v>
      </c>
      <c r="M9" s="3">
        <f ca="1">ROUND(テーブル2[[#This Row],[40代]],-3)</f>
        <v>53000</v>
      </c>
      <c r="N9" s="3">
        <f ca="1">ROUND(テーブル2[[#This Row],[50代]],-3)</f>
        <v>49000</v>
      </c>
      <c r="O9" s="3">
        <f ca="1">ROUND(テーブル2[[#This Row],[60代]],-3)</f>
        <v>68000</v>
      </c>
      <c r="P9" s="3">
        <f ca="1">ROUND(テーブル2[[#This Row],[70歳以上]],-3)</f>
        <v>75000</v>
      </c>
      <c r="Q9" s="3"/>
      <c r="R9" s="4"/>
      <c r="S9" s="5" t="s">
        <v>11</v>
      </c>
      <c r="T9" s="3">
        <f ca="1">ROUND(テーブル210[[#This Row],[20代]],-3)</f>
        <v>32000</v>
      </c>
      <c r="U9" s="3">
        <f ca="1">ROUND(テーブル210[[#This Row],[30代]],-3)</f>
        <v>36000</v>
      </c>
      <c r="V9" s="3">
        <f ca="1">ROUND(テーブル210[[#This Row],[40代]],-3)</f>
        <v>57000</v>
      </c>
      <c r="W9" s="3">
        <f ca="1">ROUND(テーブル210[[#This Row],[50代]],-3)</f>
        <v>74000</v>
      </c>
      <c r="X9" s="3">
        <f ca="1">ROUND(テーブル210[[#This Row],[60代]],-3)</f>
        <v>73000</v>
      </c>
      <c r="Y9" s="3">
        <f ca="1">ROUND(テーブル210[[#This Row],[70歳以上]],-3)</f>
        <v>66000</v>
      </c>
      <c r="Z9" s="3"/>
      <c r="AB9" s="2" t="s">
        <v>11</v>
      </c>
      <c r="AC9" s="6">
        <f ca="1">ROUND(テーブル12026[[#This Row],[20代]],-3)</f>
        <v>16000</v>
      </c>
      <c r="AD9" s="6">
        <f ca="1">ROUND(テーブル12026[[#This Row],[30代]],-3)</f>
        <v>30000</v>
      </c>
      <c r="AE9" s="6">
        <f ca="1">ROUND(テーブル12026[[#This Row],[40代]],-3)</f>
        <v>51000</v>
      </c>
      <c r="AF9" s="6">
        <f ca="1">ROUND(テーブル12026[[#This Row],[50代]],-3)</f>
        <v>69000</v>
      </c>
      <c r="AG9" s="6">
        <f ca="1">ROUND(テーブル12026[[#This Row],[60代]],-3)</f>
        <v>63000</v>
      </c>
      <c r="AH9" s="6">
        <f ca="1">ROUND(テーブル12026[[#This Row],[70歳以上]],-3)</f>
        <v>70000</v>
      </c>
      <c r="AI9" s="6"/>
      <c r="AK9" s="2" t="s">
        <v>11</v>
      </c>
      <c r="AL9">
        <f ca="1">ROUND(テーブル1202620[[#This Row],[20代]],-2)</f>
        <v>8500</v>
      </c>
      <c r="AM9">
        <f ca="1">ROUND(テーブル1202620[[#This Row],[30代]],-3)</f>
        <v>30000</v>
      </c>
      <c r="AN9">
        <f ca="1">ROUND(テーブル1202620[[#This Row],[40代]],-3)</f>
        <v>55000</v>
      </c>
      <c r="AO9">
        <f ca="1">ROUND(テーブル1202620[[#This Row],[50代]],-3)</f>
        <v>75000</v>
      </c>
      <c r="AP9">
        <f ca="1">ROUND(テーブル1202620[[#This Row],[60代]],-3)</f>
        <v>40000</v>
      </c>
      <c r="AQ9">
        <f ca="1">ROUND(テーブル1202620[[#This Row],[70歳以上]],-3)</f>
        <v>86000</v>
      </c>
    </row>
    <row r="10" spans="1:43" x14ac:dyDescent="0.55000000000000004">
      <c r="A10" s="5" t="s">
        <v>12</v>
      </c>
      <c r="B10" s="3">
        <f ca="1">ROUND(テーブル1[[#This Row],[20代]],-3)</f>
        <v>42000</v>
      </c>
      <c r="C10" s="3">
        <f ca="1">ROUND(テーブル1[[#This Row],[30代]],-3)</f>
        <v>45000</v>
      </c>
      <c r="D10" s="3">
        <f ca="1">ROUND(テーブル1[[#This Row],[40代]],-3)</f>
        <v>72000</v>
      </c>
      <c r="E10" s="3">
        <f ca="1">ROUND(テーブル1[[#This Row],[50代]],-3)</f>
        <v>78000</v>
      </c>
      <c r="F10" s="3">
        <f ca="1">ROUND(テーブル1[[#This Row],[60代]],-3)</f>
        <v>59000</v>
      </c>
      <c r="G10" s="3">
        <f ca="1">ROUND(テーブル1[[#This Row],[70歳以上]],-3)</f>
        <v>80000</v>
      </c>
      <c r="H10" s="3"/>
      <c r="I10" s="4"/>
      <c r="J10" s="5" t="s">
        <v>12</v>
      </c>
      <c r="K10" s="3">
        <f ca="1">ROUND(テーブル2[[#This Row],[20代]],-3)</f>
        <v>51000</v>
      </c>
      <c r="L10" s="3">
        <f ca="1">ROUND(テーブル2[[#This Row],[30代]],-3)</f>
        <v>40000</v>
      </c>
      <c r="M10" s="3">
        <f ca="1">ROUND(テーブル2[[#This Row],[40代]],-3)</f>
        <v>67000</v>
      </c>
      <c r="N10" s="3">
        <f ca="1">ROUND(テーブル2[[#This Row],[50代]],-3)</f>
        <v>74000</v>
      </c>
      <c r="O10" s="3">
        <f ca="1">ROUND(テーブル2[[#This Row],[60代]],-3)</f>
        <v>74000</v>
      </c>
      <c r="P10" s="3">
        <f ca="1">ROUND(テーブル2[[#This Row],[70歳以上]],-3)</f>
        <v>77000</v>
      </c>
      <c r="Q10" s="3"/>
      <c r="R10" s="4"/>
      <c r="S10" s="5" t="s">
        <v>12</v>
      </c>
      <c r="T10" s="3">
        <f ca="1">ROUND(テーブル210[[#This Row],[20代]],-3)</f>
        <v>36000</v>
      </c>
      <c r="U10" s="3">
        <f ca="1">ROUND(テーブル210[[#This Row],[30代]],-3)</f>
        <v>50000</v>
      </c>
      <c r="V10" s="3">
        <f ca="1">ROUND(テーブル210[[#This Row],[40代]],-3)</f>
        <v>62000</v>
      </c>
      <c r="W10" s="3">
        <f ca="1">ROUND(テーブル210[[#This Row],[50代]],-3)</f>
        <v>78000</v>
      </c>
      <c r="X10" s="3">
        <f ca="1">ROUND(テーブル210[[#This Row],[60代]],-3)</f>
        <v>80000</v>
      </c>
      <c r="Y10" s="3">
        <f ca="1">ROUND(テーブル210[[#This Row],[70歳以上]],-3)</f>
        <v>76000</v>
      </c>
      <c r="Z10" s="3"/>
      <c r="AB10" s="2" t="s">
        <v>12</v>
      </c>
      <c r="AC10" s="6">
        <f ca="1">ROUND(テーブル12026[[#This Row],[20代]],-3)</f>
        <v>24000</v>
      </c>
      <c r="AD10" s="6">
        <f ca="1">ROUND(テーブル12026[[#This Row],[30代]],-3)</f>
        <v>38000</v>
      </c>
      <c r="AE10" s="6">
        <f ca="1">ROUND(テーブル12026[[#This Row],[40代]],-3)</f>
        <v>53000</v>
      </c>
      <c r="AF10" s="6">
        <f ca="1">ROUND(テーブル12026[[#This Row],[50代]],-3)</f>
        <v>69000</v>
      </c>
      <c r="AG10" s="6">
        <f ca="1">ROUND(テーブル12026[[#This Row],[60代]],-3)</f>
        <v>69000</v>
      </c>
      <c r="AH10" s="6">
        <f ca="1">ROUND(テーブル12026[[#This Row],[70歳以上]],-3)</f>
        <v>85000</v>
      </c>
      <c r="AI10" s="6"/>
      <c r="AK10" s="2" t="s">
        <v>12</v>
      </c>
      <c r="AL10">
        <f ca="1">ROUND(テーブル1202620[[#This Row],[20代]],-2)</f>
        <v>9700</v>
      </c>
      <c r="AM10">
        <f ca="1">ROUND(テーブル1202620[[#This Row],[30代]],-3)</f>
        <v>41000</v>
      </c>
      <c r="AN10">
        <f ca="1">ROUND(テーブル1202620[[#This Row],[40代]],-3)</f>
        <v>55000</v>
      </c>
      <c r="AO10">
        <f ca="1">ROUND(テーブル1202620[[#This Row],[50代]],-3)</f>
        <v>70000</v>
      </c>
      <c r="AP10">
        <f ca="1">ROUND(テーブル1202620[[#This Row],[60代]],-3)</f>
        <v>44000</v>
      </c>
      <c r="AQ10">
        <f ca="1">ROUND(テーブル1202620[[#This Row],[70歳以上]],-3)</f>
        <v>100000</v>
      </c>
    </row>
    <row r="11" spans="1:43" x14ac:dyDescent="0.55000000000000004">
      <c r="A11" s="5" t="s">
        <v>13</v>
      </c>
      <c r="B11" s="3">
        <f ca="1">ROUND(テーブル1[[#This Row],[20代]],-3)</f>
        <v>49000</v>
      </c>
      <c r="C11" s="3">
        <f ca="1">ROUND(テーブル1[[#This Row],[30代]],-3)</f>
        <v>59000</v>
      </c>
      <c r="D11" s="3">
        <f ca="1">ROUND(テーブル1[[#This Row],[40代]],-3)</f>
        <v>76000</v>
      </c>
      <c r="E11" s="3">
        <f ca="1">ROUND(テーブル1[[#This Row],[50代]],-3)</f>
        <v>86000</v>
      </c>
      <c r="F11" s="3">
        <f ca="1">ROUND(テーブル1[[#This Row],[60代]],-3)</f>
        <v>66000</v>
      </c>
      <c r="G11" s="3">
        <f ca="1">ROUND(テーブル1[[#This Row],[70歳以上]],-3)</f>
        <v>92000</v>
      </c>
      <c r="H11" s="3"/>
      <c r="I11" s="4"/>
      <c r="J11" s="5" t="s">
        <v>13</v>
      </c>
      <c r="K11" s="3">
        <f ca="1">ROUND(テーブル2[[#This Row],[20代]],-3)</f>
        <v>81000</v>
      </c>
      <c r="L11" s="3">
        <f ca="1">ROUND(テーブル2[[#This Row],[30代]],-3)</f>
        <v>50000</v>
      </c>
      <c r="M11" s="3">
        <f ca="1">ROUND(テーブル2[[#This Row],[40代]],-3)</f>
        <v>82000</v>
      </c>
      <c r="N11" s="3">
        <f ca="1">ROUND(テーブル2[[#This Row],[50代]],-3)</f>
        <v>90000</v>
      </c>
      <c r="O11" s="3">
        <f ca="1">ROUND(テーブル2[[#This Row],[60代]],-3)</f>
        <v>78000</v>
      </c>
      <c r="P11" s="3">
        <f ca="1">ROUND(テーブル2[[#This Row],[70歳以上]],-3)</f>
        <v>89000</v>
      </c>
      <c r="Q11" s="3"/>
      <c r="R11" s="4"/>
      <c r="S11" s="5" t="s">
        <v>13</v>
      </c>
      <c r="T11" s="3">
        <f ca="1">ROUND(テーブル210[[#This Row],[20代]],-3)</f>
        <v>45000</v>
      </c>
      <c r="U11" s="3">
        <f ca="1">ROUND(テーブル210[[#This Row],[30代]],-3)</f>
        <v>52000</v>
      </c>
      <c r="V11" s="3">
        <f ca="1">ROUND(テーブル210[[#This Row],[40代]],-3)</f>
        <v>73000</v>
      </c>
      <c r="W11" s="3">
        <f ca="1">ROUND(テーブル210[[#This Row],[50代]],-3)</f>
        <v>93000</v>
      </c>
      <c r="X11" s="3">
        <f ca="1">ROUND(テーブル210[[#This Row],[60代]],-3)</f>
        <v>86000</v>
      </c>
      <c r="Y11" s="3">
        <f ca="1">ROUND(テーブル210[[#This Row],[70歳以上]],-3)</f>
        <v>87000</v>
      </c>
      <c r="Z11" s="3"/>
      <c r="AB11" s="2" t="s">
        <v>13</v>
      </c>
      <c r="AC11" s="6">
        <f ca="1">ROUND(テーブル12026[[#This Row],[20代]],-3)</f>
        <v>30000</v>
      </c>
      <c r="AD11" s="6">
        <f ca="1">ROUND(テーブル12026[[#This Row],[30代]],-3)</f>
        <v>37000</v>
      </c>
      <c r="AE11" s="6">
        <f ca="1">ROUND(テーブル12026[[#This Row],[40代]],-3)</f>
        <v>51000</v>
      </c>
      <c r="AF11" s="6">
        <f ca="1">ROUND(テーブル12026[[#This Row],[50代]],-3)</f>
        <v>89000</v>
      </c>
      <c r="AG11" s="6">
        <f ca="1">ROUND(テーブル12026[[#This Row],[60代]],-3)</f>
        <v>72000</v>
      </c>
      <c r="AH11" s="6">
        <f ca="1">ROUND(テーブル12026[[#This Row],[70歳以上]],-3)</f>
        <v>107000</v>
      </c>
      <c r="AI11" s="6"/>
      <c r="AK11" s="2" t="s">
        <v>13</v>
      </c>
      <c r="AL11">
        <f ca="1">ROUND(テーブル1202620[[#This Row],[20代]],-3)</f>
        <v>18000</v>
      </c>
      <c r="AM11">
        <f ca="1">ROUND(テーブル1202620[[#This Row],[30代]],-3)</f>
        <v>41000</v>
      </c>
      <c r="AN11">
        <f ca="1">ROUND(テーブル1202620[[#This Row],[40代]],-3)</f>
        <v>59000</v>
      </c>
      <c r="AO11">
        <f ca="1">ROUND(テーブル1202620[[#This Row],[50代]],-3)</f>
        <v>83000</v>
      </c>
      <c r="AP11">
        <f ca="1">ROUND(テーブル1202620[[#This Row],[60代]],-3)</f>
        <v>46000</v>
      </c>
      <c r="AQ11">
        <f ca="1">ROUND(テーブル1202620[[#This Row],[70歳以上]],-3)</f>
        <v>124000</v>
      </c>
    </row>
    <row r="12" spans="1:43" x14ac:dyDescent="0.55000000000000004">
      <c r="A12" s="5" t="s">
        <v>14</v>
      </c>
      <c r="B12" s="3">
        <f ca="1">ROUND(テーブル1[[#This Row],[20代]],-3)</f>
        <v>51000</v>
      </c>
      <c r="C12" s="3">
        <f ca="1">ROUND(テーブル1[[#This Row],[30代]],-3)</f>
        <v>64000</v>
      </c>
      <c r="D12" s="3">
        <f ca="1">ROUND(テーブル1[[#This Row],[40代]],-3)</f>
        <v>78000</v>
      </c>
      <c r="E12" s="3">
        <f ca="1">ROUND(テーブル1[[#This Row],[50代]],-3)</f>
        <v>88000</v>
      </c>
      <c r="F12" s="3">
        <f ca="1">ROUND(テーブル1[[#This Row],[60代]],-3)</f>
        <v>71000</v>
      </c>
      <c r="G12" s="3">
        <f ca="1">ROUND(テーブル1[[#This Row],[70歳以上]],-3)</f>
        <v>112000</v>
      </c>
      <c r="H12" s="3"/>
      <c r="I12" s="4"/>
      <c r="J12" s="5" t="s">
        <v>14</v>
      </c>
      <c r="K12" s="3">
        <f ca="1">ROUND(テーブル2[[#This Row],[20代]],-3)</f>
        <v>89000</v>
      </c>
      <c r="L12" s="3">
        <f ca="1">ROUND(テーブル2[[#This Row],[30代]],-3)</f>
        <v>56000</v>
      </c>
      <c r="M12" s="3">
        <f ca="1">ROUND(テーブル2[[#This Row],[40代]],-3)</f>
        <v>84000</v>
      </c>
      <c r="N12" s="3">
        <f ca="1">ROUND(テーブル2[[#This Row],[50代]],-3)</f>
        <v>96000</v>
      </c>
      <c r="O12" s="3">
        <f ca="1">ROUND(テーブル2[[#This Row],[60代]],-3)</f>
        <v>83000</v>
      </c>
      <c r="P12" s="3">
        <f ca="1">ROUND(テーブル2[[#This Row],[70歳以上]],-3)</f>
        <v>110000</v>
      </c>
      <c r="Q12" s="3"/>
      <c r="R12" s="4"/>
      <c r="S12" s="5" t="s">
        <v>14</v>
      </c>
      <c r="T12" s="3">
        <f ca="1">ROUND(テーブル210[[#This Row],[20代]],-3)</f>
        <v>78000</v>
      </c>
      <c r="U12" s="3">
        <f ca="1">ROUND(テーブル210[[#This Row],[30代]],-3)</f>
        <v>55000</v>
      </c>
      <c r="V12" s="3">
        <f ca="1">ROUND(テーブル210[[#This Row],[40代]],-3)</f>
        <v>75000</v>
      </c>
      <c r="W12" s="3">
        <f ca="1">ROUND(テーブル210[[#This Row],[50代]],-3)</f>
        <v>98000</v>
      </c>
      <c r="X12" s="3">
        <f ca="1">ROUND(テーブル210[[#This Row],[60代]],-3)</f>
        <v>93000</v>
      </c>
      <c r="Y12" s="3">
        <f ca="1">ROUND(テーブル210[[#This Row],[70歳以上]],-3)</f>
        <v>95000</v>
      </c>
      <c r="Z12" s="3"/>
      <c r="AB12" s="2" t="s">
        <v>14</v>
      </c>
      <c r="AC12" s="6">
        <f ca="1">ROUND(テーブル12026[[#This Row],[20代]],-3)</f>
        <v>43000</v>
      </c>
      <c r="AD12" s="6">
        <f ca="1">ROUND(テーブル12026[[#This Row],[30代]],-3)</f>
        <v>48000</v>
      </c>
      <c r="AE12" s="6">
        <f ca="1">ROUND(テーブル12026[[#This Row],[40代]],-3)</f>
        <v>53000</v>
      </c>
      <c r="AF12" s="6">
        <f ca="1">ROUND(テーブル12026[[#This Row],[50代]],-3)</f>
        <v>92000</v>
      </c>
      <c r="AG12" s="6">
        <f ca="1">ROUND(テーブル12026[[#This Row],[60代]],-3)</f>
        <v>82000</v>
      </c>
      <c r="AH12" s="6">
        <f ca="1">ROUND(テーブル12026[[#This Row],[70歳以上]],-3)</f>
        <v>113000</v>
      </c>
      <c r="AI12" s="6"/>
      <c r="AK12" s="2" t="s">
        <v>14</v>
      </c>
      <c r="AL12">
        <f ca="1">ROUND(テーブル1202620[[#This Row],[20代]],-3)</f>
        <v>27000</v>
      </c>
      <c r="AM12">
        <f ca="1">ROUND(テーブル1202620[[#This Row],[30代]],-3)</f>
        <v>48000</v>
      </c>
      <c r="AN12">
        <f ca="1">ROUND(テーブル1202620[[#This Row],[40代]],-3)</f>
        <v>66000</v>
      </c>
      <c r="AO12">
        <f ca="1">ROUND(テーブル1202620[[#This Row],[50代]],-3)</f>
        <v>91000</v>
      </c>
      <c r="AP12">
        <f ca="1">ROUND(テーブル1202620[[#This Row],[60代]],-3)</f>
        <v>51000</v>
      </c>
      <c r="AQ12">
        <f ca="1">ROUND(テーブル1202620[[#This Row],[70歳以上]],-3)</f>
        <v>134000</v>
      </c>
    </row>
    <row r="13" spans="1:43" x14ac:dyDescent="0.55000000000000004">
      <c r="A13" s="5" t="s">
        <v>15</v>
      </c>
      <c r="B13" s="3">
        <f ca="1">ROUND(テーブル1[[#This Row],[20代]],-3)</f>
        <v>56000</v>
      </c>
      <c r="C13" s="3">
        <f ca="1">ROUND(テーブル1[[#This Row],[30代]],-3)</f>
        <v>67000</v>
      </c>
      <c r="D13" s="3">
        <f ca="1">ROUND(テーブル1[[#This Row],[40代]],-3)</f>
        <v>81000</v>
      </c>
      <c r="E13" s="3">
        <f ca="1">ROUND(テーブル1[[#This Row],[50代]],-3)</f>
        <v>96000</v>
      </c>
      <c r="F13" s="3">
        <f ca="1">ROUND(テーブル1[[#This Row],[60代]],-3)</f>
        <v>75000</v>
      </c>
      <c r="G13" s="3">
        <f ca="1">ROUND(テーブル1[[#This Row],[70歳以上]],-3)</f>
        <v>130000</v>
      </c>
      <c r="H13" s="3"/>
      <c r="I13" s="4"/>
      <c r="J13" s="5" t="s">
        <v>15</v>
      </c>
      <c r="K13" s="3">
        <f ca="1">ROUND(テーブル2[[#This Row],[20代]],-3)</f>
        <v>93000</v>
      </c>
      <c r="L13" s="3">
        <f ca="1">ROUND(テーブル2[[#This Row],[30代]],-3)</f>
        <v>62000</v>
      </c>
      <c r="M13" s="3">
        <f ca="1">ROUND(テーブル2[[#This Row],[40代]],-3)</f>
        <v>89000</v>
      </c>
      <c r="N13" s="3">
        <f ca="1">ROUND(テーブル2[[#This Row],[50代]],-3)</f>
        <v>106000</v>
      </c>
      <c r="O13" s="3">
        <f ca="1">ROUND(テーブル2[[#This Row],[60代]],-3)</f>
        <v>92000</v>
      </c>
      <c r="P13" s="3">
        <f ca="1">ROUND(テーブル2[[#This Row],[70歳以上]],-3)</f>
        <v>127000</v>
      </c>
      <c r="Q13" s="3"/>
      <c r="R13" s="4"/>
      <c r="S13" s="5" t="s">
        <v>15</v>
      </c>
      <c r="T13" s="3">
        <f ca="1">ROUND(テーブル210[[#This Row],[20代]],-3)</f>
        <v>84000</v>
      </c>
      <c r="U13" s="3">
        <f ca="1">ROUND(テーブル210[[#This Row],[30代]],-3)</f>
        <v>63000</v>
      </c>
      <c r="V13" s="3">
        <f ca="1">ROUND(テーブル210[[#This Row],[40代]],-3)</f>
        <v>85000</v>
      </c>
      <c r="W13" s="3">
        <f ca="1">ROUND(テーブル210[[#This Row],[50代]],-3)</f>
        <v>105000</v>
      </c>
      <c r="X13" s="3">
        <f ca="1">ROUND(テーブル210[[#This Row],[60代]],-3)</f>
        <v>100000</v>
      </c>
      <c r="Y13" s="3">
        <f ca="1">ROUND(テーブル210[[#This Row],[70歳以上]],-3)</f>
        <v>115000</v>
      </c>
      <c r="Z13" s="3"/>
      <c r="AB13" s="2" t="s">
        <v>15</v>
      </c>
      <c r="AC13" s="6">
        <f ca="1">ROUND(テーブル12026[[#This Row],[20代]],-3)</f>
        <v>43000</v>
      </c>
      <c r="AD13" s="6">
        <f ca="1">ROUND(テーブル12026[[#This Row],[30代]],-3)</f>
        <v>62000</v>
      </c>
      <c r="AE13" s="6">
        <f ca="1">ROUND(テーブル12026[[#This Row],[40代]],-3)</f>
        <v>53000</v>
      </c>
      <c r="AF13" s="6">
        <f ca="1">ROUND(テーブル12026[[#This Row],[50代]],-3)</f>
        <v>94000</v>
      </c>
      <c r="AG13" s="6">
        <f ca="1">ROUND(テーブル12026[[#This Row],[60代]],-3)</f>
        <v>89000</v>
      </c>
      <c r="AH13" s="6">
        <f ca="1">ROUND(テーブル12026[[#This Row],[70歳以上]],-3)</f>
        <v>146000</v>
      </c>
      <c r="AI13" s="6"/>
      <c r="AK13" s="2" t="s">
        <v>15</v>
      </c>
      <c r="AL13">
        <f ca="1">ROUND(テーブル1202620[[#This Row],[20代]],-3)</f>
        <v>34000</v>
      </c>
      <c r="AM13">
        <f ca="1">ROUND(テーブル1202620[[#This Row],[30代]],-3)</f>
        <v>64000</v>
      </c>
      <c r="AN13">
        <f ca="1">ROUND(テーブル1202620[[#This Row],[40代]],-3)</f>
        <v>65000</v>
      </c>
      <c r="AO13">
        <f ca="1">ROUND(テーブル1202620[[#This Row],[50代]],-3)</f>
        <v>98000</v>
      </c>
      <c r="AP13">
        <f ca="1">ROUND(テーブル1202620[[#This Row],[60代]],-3)</f>
        <v>56000</v>
      </c>
      <c r="AQ13">
        <f ca="1">ROUND(テーブル1202620[[#This Row],[70歳以上]],-3)</f>
        <v>157000</v>
      </c>
    </row>
    <row r="14" spans="1:43" x14ac:dyDescent="0.55000000000000004">
      <c r="A14" s="5" t="s">
        <v>16</v>
      </c>
      <c r="B14" s="3">
        <f ca="1">ROUND(テーブル1[[#This Row],[20代]],-3)</f>
        <v>57000</v>
      </c>
      <c r="C14" s="3">
        <f ca="1">ROUND(テーブル1[[#This Row],[30代]],-3)</f>
        <v>69000</v>
      </c>
      <c r="D14" s="3">
        <f ca="1">ROUND(テーブル1[[#This Row],[40代]],-3)</f>
        <v>85000</v>
      </c>
      <c r="E14" s="3">
        <f ca="1">ROUND(テーブル1[[#This Row],[50代]],-3)</f>
        <v>99000</v>
      </c>
      <c r="F14" s="3">
        <f ca="1">ROUND(テーブル1[[#This Row],[60代]],-3)</f>
        <v>86000</v>
      </c>
      <c r="G14" s="3">
        <f ca="1">ROUND(テーブル1[[#This Row],[70歳以上]],-3)</f>
        <v>136000</v>
      </c>
      <c r="H14" s="3"/>
      <c r="I14" s="4"/>
      <c r="J14" s="5" t="s">
        <v>16</v>
      </c>
      <c r="K14" s="3">
        <f ca="1">ROUND(テーブル2[[#This Row],[20代]],-3)</f>
        <v>96000</v>
      </c>
      <c r="L14" s="3">
        <f ca="1">ROUND(テーブル2[[#This Row],[30代]],-3)</f>
        <v>65000</v>
      </c>
      <c r="M14" s="3">
        <f ca="1">ROUND(テーブル2[[#This Row],[40代]],-3)</f>
        <v>91000</v>
      </c>
      <c r="N14" s="3">
        <f ca="1">ROUND(テーブル2[[#This Row],[50代]],-3)</f>
        <v>109000</v>
      </c>
      <c r="O14" s="3">
        <f ca="1">ROUND(テーブル2[[#This Row],[60代]],-3)</f>
        <v>106000</v>
      </c>
      <c r="P14" s="3">
        <f ca="1">ROUND(テーブル2[[#This Row],[70歳以上]],-3)</f>
        <v>131000</v>
      </c>
      <c r="Q14" s="3"/>
      <c r="R14" s="4"/>
      <c r="S14" s="5" t="s">
        <v>16</v>
      </c>
      <c r="T14" s="3">
        <f ca="1">ROUND(テーブル210[[#This Row],[20代]],-3)</f>
        <v>83000</v>
      </c>
      <c r="U14" s="3">
        <f ca="1">ROUND(テーブル210[[#This Row],[30代]],-3)</f>
        <v>70000</v>
      </c>
      <c r="V14" s="3">
        <f ca="1">ROUND(テーブル210[[#This Row],[40代]],-3)</f>
        <v>87000</v>
      </c>
      <c r="W14" s="3">
        <f ca="1">ROUND(テーブル210[[#This Row],[50代]],-3)</f>
        <v>111000</v>
      </c>
      <c r="X14" s="3">
        <f ca="1">ROUND(テーブル210[[#This Row],[60代]],-3)</f>
        <v>111000</v>
      </c>
      <c r="Y14" s="3">
        <f ca="1">ROUND(テーブル210[[#This Row],[70歳以上]],-3)</f>
        <v>128000</v>
      </c>
      <c r="Z14" s="3"/>
      <c r="AB14" s="2" t="s">
        <v>16</v>
      </c>
      <c r="AC14" s="6">
        <f ca="1">ROUND(テーブル12026[[#This Row],[20代]],-3)</f>
        <v>43000</v>
      </c>
      <c r="AD14" s="6">
        <f ca="1">ROUND(テーブル12026[[#This Row],[30代]],-3)</f>
        <v>65000</v>
      </c>
      <c r="AE14" s="6">
        <f ca="1">ROUND(テーブル12026[[#This Row],[40代]],-3)</f>
        <v>53000</v>
      </c>
      <c r="AF14" s="6">
        <f ca="1">ROUND(テーブル12026[[#This Row],[50代]],-3)</f>
        <v>98000</v>
      </c>
      <c r="AG14" s="6">
        <f ca="1">ROUND(テーブル12026[[#This Row],[60代]],-3)</f>
        <v>93000</v>
      </c>
      <c r="AH14" s="6">
        <f ca="1">ROUND(テーブル12026[[#This Row],[70歳以上]],-3)</f>
        <v>150000</v>
      </c>
      <c r="AI14" s="6"/>
      <c r="AK14" s="2" t="s">
        <v>16</v>
      </c>
      <c r="AL14">
        <f ca="1">ROUND(テーブル1202620[[#This Row],[20代]],-3)</f>
        <v>36000</v>
      </c>
      <c r="AM14">
        <f ca="1">ROUND(テーブル1202620[[#This Row],[30代]],-3)</f>
        <v>65000</v>
      </c>
      <c r="AN14">
        <f ca="1">ROUND(テーブル1202620[[#This Row],[40代]],-3)</f>
        <v>66000</v>
      </c>
      <c r="AO14">
        <f ca="1">ROUND(テーブル1202620[[#This Row],[50代]],-3)</f>
        <v>98000</v>
      </c>
      <c r="AP14">
        <f ca="1">ROUND(テーブル1202620[[#This Row],[60代]],-3)</f>
        <v>58000</v>
      </c>
      <c r="AQ14">
        <f ca="1">ROUND(テーブル1202620[[#This Row],[70歳以上]],-3)</f>
        <v>164000</v>
      </c>
    </row>
    <row r="15" spans="1:43" x14ac:dyDescent="0.55000000000000004">
      <c r="A15" s="5" t="s">
        <v>17</v>
      </c>
      <c r="B15" s="3">
        <f ca="1">ROUND(テーブル1[[#This Row],[20代]],-3)</f>
        <v>62000</v>
      </c>
      <c r="C15" s="3">
        <f ca="1">ROUND(テーブル1[[#This Row],[30代]],-3)</f>
        <v>70000</v>
      </c>
      <c r="D15" s="3">
        <f ca="1">ROUND(テーブル1[[#This Row],[40代]],-3)</f>
        <v>91000</v>
      </c>
      <c r="E15" s="3">
        <f ca="1">ROUND(テーブル1[[#This Row],[50代]],-3)</f>
        <v>100000</v>
      </c>
      <c r="F15" s="3">
        <f ca="1">ROUND(テーブル1[[#This Row],[60代]],-3)</f>
        <v>95000</v>
      </c>
      <c r="G15" s="3">
        <f ca="1">ROUND(テーブル1[[#This Row],[70歳以上]],-3)</f>
        <v>140000</v>
      </c>
      <c r="H15" s="3"/>
      <c r="I15" s="4"/>
      <c r="J15" s="5" t="s">
        <v>17</v>
      </c>
      <c r="K15" s="3">
        <f ca="1">ROUND(テーブル2[[#This Row],[20代]],-3)</f>
        <v>102000</v>
      </c>
      <c r="L15" s="3">
        <f ca="1">ROUND(テーブル2[[#This Row],[30代]],-3)</f>
        <v>66000</v>
      </c>
      <c r="M15" s="3">
        <f ca="1">ROUND(テーブル2[[#This Row],[40代]],-3)</f>
        <v>90000</v>
      </c>
      <c r="N15" s="3">
        <f ca="1">ROUND(テーブル2[[#This Row],[50代]],-3)</f>
        <v>106000</v>
      </c>
      <c r="O15" s="3">
        <f ca="1">ROUND(テーブル2[[#This Row],[60代]],-3)</f>
        <v>112000</v>
      </c>
      <c r="P15" s="3">
        <f ca="1">ROUND(テーブル2[[#This Row],[70歳以上]],-3)</f>
        <v>132000</v>
      </c>
      <c r="Q15" s="3"/>
      <c r="R15" s="4"/>
      <c r="S15" s="5" t="s">
        <v>17</v>
      </c>
      <c r="T15" s="3">
        <f ca="1">ROUND(テーブル210[[#This Row],[20代]],-3)</f>
        <v>85000</v>
      </c>
      <c r="U15" s="3">
        <f ca="1">ROUND(テーブル210[[#This Row],[30代]],-3)</f>
        <v>69000</v>
      </c>
      <c r="V15" s="3">
        <f ca="1">ROUND(テーブル210[[#This Row],[40代]],-3)</f>
        <v>87000</v>
      </c>
      <c r="W15" s="3">
        <f ca="1">ROUND(テーブル210[[#This Row],[50代]],-3)</f>
        <v>112000</v>
      </c>
      <c r="X15" s="3">
        <f ca="1">ROUND(テーブル210[[#This Row],[60代]],-3)</f>
        <v>118000</v>
      </c>
      <c r="Y15" s="3">
        <f ca="1">ROUND(テーブル210[[#This Row],[70歳以上]],-3)</f>
        <v>133000</v>
      </c>
      <c r="Z15" s="3"/>
      <c r="AB15" s="2" t="s">
        <v>17</v>
      </c>
      <c r="AC15" s="6">
        <f ca="1">ROUND(テーブル12026[[#This Row],[20代]],-3)</f>
        <v>41000</v>
      </c>
      <c r="AD15" s="6">
        <f ca="1">ROUND(テーブル12026[[#This Row],[30代]],-3)</f>
        <v>69000</v>
      </c>
      <c r="AE15" s="6">
        <f ca="1">ROUND(テーブル12026[[#This Row],[40代]],-3)</f>
        <v>53000</v>
      </c>
      <c r="AF15" s="6">
        <f ca="1">ROUND(テーブル12026[[#This Row],[50代]],-3)</f>
        <v>96000</v>
      </c>
      <c r="AG15" s="6">
        <f ca="1">ROUND(テーブル12026[[#This Row],[60代]],-3)</f>
        <v>99000</v>
      </c>
      <c r="AH15" s="6">
        <f ca="1">ROUND(テーブル12026[[#This Row],[70歳以上]],-3)</f>
        <v>153000</v>
      </c>
      <c r="AI15" s="6"/>
      <c r="AK15" s="2" t="s">
        <v>17</v>
      </c>
      <c r="AL15">
        <f ca="1">ROUND(テーブル1202620[[#This Row],[20代]],-3)</f>
        <v>39000</v>
      </c>
      <c r="AM15">
        <f ca="1">ROUND(テーブル1202620[[#This Row],[30代]],-3)</f>
        <v>68000</v>
      </c>
      <c r="AN15">
        <f ca="1">ROUND(テーブル1202620[[#This Row],[40代]],-3)</f>
        <v>67000</v>
      </c>
      <c r="AO15">
        <f ca="1">ROUND(テーブル1202620[[#This Row],[50代]],-3)</f>
        <v>94000</v>
      </c>
      <c r="AP15">
        <f ca="1">ROUND(テーブル1202620[[#This Row],[60代]],-3)</f>
        <v>62000</v>
      </c>
      <c r="AQ15">
        <f ca="1">ROUND(テーブル1202620[[#This Row],[70歳以上]],-3)</f>
        <v>163000</v>
      </c>
    </row>
    <row r="16" spans="1:43" x14ac:dyDescent="0.55000000000000004">
      <c r="A16" s="5" t="s">
        <v>18</v>
      </c>
      <c r="B16" s="3">
        <f ca="1">ROUND(テーブル1[[#This Row],[20代]],-3)</f>
        <v>64000</v>
      </c>
      <c r="C16" s="3">
        <f ca="1">ROUND(テーブル1[[#This Row],[30代]],-3)</f>
        <v>70000</v>
      </c>
      <c r="D16" s="3">
        <f ca="1">ROUND(テーブル1[[#This Row],[40代]],-3)</f>
        <v>96000</v>
      </c>
      <c r="E16" s="3">
        <f ca="1">ROUND(テーブル1[[#This Row],[50代]],-3)</f>
        <v>103000</v>
      </c>
      <c r="F16" s="3">
        <f ca="1">ROUND(テーブル1[[#This Row],[60代]],-3)</f>
        <v>100000</v>
      </c>
      <c r="G16" s="3">
        <f ca="1">ROUND(テーブル1[[#This Row],[70歳以上]],-3)</f>
        <v>143000</v>
      </c>
      <c r="H16" s="3"/>
      <c r="I16" s="4"/>
      <c r="J16" s="5" t="s">
        <v>18</v>
      </c>
      <c r="K16" s="3">
        <f ca="1">ROUND(テーブル2[[#This Row],[20代]],-3)</f>
        <v>99000</v>
      </c>
      <c r="L16" s="3">
        <f ca="1">ROUND(テーブル2[[#This Row],[30代]],-3)</f>
        <v>65000</v>
      </c>
      <c r="M16" s="3">
        <f ca="1">ROUND(テーブル2[[#This Row],[40代]],-3)</f>
        <v>91000</v>
      </c>
      <c r="N16" s="3">
        <f ca="1">ROUND(テーブル2[[#This Row],[50代]],-3)</f>
        <v>114000</v>
      </c>
      <c r="O16" s="3">
        <f ca="1">ROUND(テーブル2[[#This Row],[60代]],-3)</f>
        <v>112000</v>
      </c>
      <c r="P16" s="3">
        <f ca="1">ROUND(テーブル2[[#This Row],[70歳以上]],-3)</f>
        <v>125000</v>
      </c>
      <c r="Q16" s="3"/>
      <c r="R16" s="4"/>
      <c r="S16" s="5" t="s">
        <v>18</v>
      </c>
      <c r="T16" s="3">
        <f ca="1">ROUND(テーブル210[[#This Row],[20代]],-3)</f>
        <v>85000</v>
      </c>
      <c r="U16" s="3">
        <f ca="1">ROUND(テーブル210[[#This Row],[30代]],-3)</f>
        <v>69000</v>
      </c>
      <c r="V16" s="3">
        <f ca="1">ROUND(テーブル210[[#This Row],[40代]],-3)</f>
        <v>89000</v>
      </c>
      <c r="W16" s="3">
        <f ca="1">ROUND(テーブル210[[#This Row],[50代]],-3)</f>
        <v>115000</v>
      </c>
      <c r="X16" s="3">
        <f ca="1">ROUND(テーブル210[[#This Row],[60代]],-3)</f>
        <v>118000</v>
      </c>
      <c r="Y16" s="3">
        <f ca="1">ROUND(テーブル210[[#This Row],[70歳以上]],-3)</f>
        <v>131000</v>
      </c>
      <c r="Z16" s="3"/>
      <c r="AB16" s="2" t="s">
        <v>18</v>
      </c>
      <c r="AC16" s="6">
        <f ca="1">ROUND(テーブル12026[[#This Row],[20代]],-3)</f>
        <v>44000</v>
      </c>
      <c r="AD16" s="6">
        <f ca="1">ROUND(テーブル12026[[#This Row],[30代]],-3)</f>
        <v>72000</v>
      </c>
      <c r="AE16" s="6">
        <f ca="1">ROUND(テーブル12026[[#This Row],[40代]],-3)</f>
        <v>56000</v>
      </c>
      <c r="AF16" s="6">
        <f ca="1">ROUND(テーブル12026[[#This Row],[50代]],-3)</f>
        <v>100000</v>
      </c>
      <c r="AG16" s="6">
        <f ca="1">ROUND(テーブル12026[[#This Row],[60代]],-3)</f>
        <v>101000</v>
      </c>
      <c r="AH16" s="6">
        <f ca="1">ROUND(テーブル12026[[#This Row],[70歳以上]],-3)</f>
        <v>151000</v>
      </c>
      <c r="AI16" s="6"/>
      <c r="AK16" s="2" t="s">
        <v>18</v>
      </c>
      <c r="AL16">
        <f ca="1">ROUND(テーブル1202620[[#This Row],[20代]],-3)</f>
        <v>42000</v>
      </c>
      <c r="AM16">
        <f ca="1">ROUND(テーブル1202620[[#This Row],[30代]],-3)</f>
        <v>68000</v>
      </c>
      <c r="AN16">
        <f ca="1">ROUND(テーブル1202620[[#This Row],[40代]],-3)</f>
        <v>69000</v>
      </c>
      <c r="AO16">
        <f ca="1">ROUND(テーブル1202620[[#This Row],[50代]],-3)</f>
        <v>101000</v>
      </c>
      <c r="AP16">
        <f ca="1">ROUND(テーブル1202620[[#This Row],[60代]],-3)</f>
        <v>64000</v>
      </c>
      <c r="AQ16">
        <f ca="1">ROUND(テーブル1202620[[#This Row],[70歳以上]],-3)</f>
        <v>157000</v>
      </c>
    </row>
    <row r="17" spans="1:43" x14ac:dyDescent="0.55000000000000004">
      <c r="A17" s="5" t="s">
        <v>19</v>
      </c>
      <c r="B17" s="3">
        <f ca="1">ROUND(テーブル1[[#This Row],[20代]],-3)</f>
        <v>67000</v>
      </c>
      <c r="C17" s="3">
        <f ca="1">ROUND(テーブル1[[#This Row],[30代]],-3)</f>
        <v>72000</v>
      </c>
      <c r="D17" s="3">
        <f ca="1">ROUND(テーブル1[[#This Row],[40代]],-3)</f>
        <v>96000</v>
      </c>
      <c r="E17" s="3">
        <f ca="1">ROUND(テーブル1[[#This Row],[50代]],-3)</f>
        <v>103000</v>
      </c>
      <c r="F17" s="3">
        <f ca="1">ROUND(テーブル1[[#This Row],[60代]],-3)</f>
        <v>105000</v>
      </c>
      <c r="G17" s="3">
        <f ca="1">ROUND(テーブル1[[#This Row],[70歳以上]],-3)</f>
        <v>146000</v>
      </c>
      <c r="H17" s="3"/>
      <c r="I17" s="4"/>
      <c r="J17" s="5" t="s">
        <v>19</v>
      </c>
      <c r="K17" s="3">
        <f ca="1">ROUND(テーブル2[[#This Row],[20代]],-3)</f>
        <v>99000</v>
      </c>
      <c r="L17" s="3">
        <f ca="1">ROUND(テーブル2[[#This Row],[30代]],-3)</f>
        <v>65000</v>
      </c>
      <c r="M17" s="3">
        <f ca="1">ROUND(テーブル2[[#This Row],[40代]],-3)</f>
        <v>90000</v>
      </c>
      <c r="N17" s="3">
        <f ca="1">ROUND(テーブル2[[#This Row],[50代]],-3)</f>
        <v>118000</v>
      </c>
      <c r="O17" s="3">
        <f ca="1">ROUND(テーブル2[[#This Row],[60代]],-3)</f>
        <v>114000</v>
      </c>
      <c r="P17" s="3">
        <f ca="1">ROUND(テーブル2[[#This Row],[70歳以上]],-3)</f>
        <v>121000</v>
      </c>
      <c r="Q17" s="3"/>
      <c r="R17" s="4"/>
      <c r="S17" s="5" t="s">
        <v>19</v>
      </c>
      <c r="T17" s="3">
        <f ca="1">ROUND(テーブル210[[#This Row],[20代]],-3)</f>
        <v>83000</v>
      </c>
      <c r="U17" s="3">
        <f ca="1">ROUND(テーブル210[[#This Row],[30代]],-3)</f>
        <v>74000</v>
      </c>
      <c r="V17" s="3">
        <f ca="1">ROUND(テーブル210[[#This Row],[40代]],-3)</f>
        <v>91000</v>
      </c>
      <c r="W17" s="3">
        <f ca="1">ROUND(テーブル210[[#This Row],[50代]],-3)</f>
        <v>119000</v>
      </c>
      <c r="X17" s="3">
        <f ca="1">ROUND(テーブル210[[#This Row],[60代]],-3)</f>
        <v>120000</v>
      </c>
      <c r="Y17" s="3">
        <f ca="1">ROUND(テーブル210[[#This Row],[70歳以上]],-3)</f>
        <v>128000</v>
      </c>
      <c r="Z17" s="3"/>
      <c r="AB17" s="2" t="s">
        <v>19</v>
      </c>
      <c r="AC17" s="6">
        <f ca="1">ROUND(テーブル12026[[#This Row],[20代]],-3)</f>
        <v>45000</v>
      </c>
      <c r="AD17" s="6">
        <f ca="1">ROUND(テーブル12026[[#This Row],[30代]],-3)</f>
        <v>75000</v>
      </c>
      <c r="AE17" s="6">
        <f ca="1">ROUND(テーブル12026[[#This Row],[40代]],-3)</f>
        <v>59000</v>
      </c>
      <c r="AF17" s="6">
        <f ca="1">ROUND(テーブル12026[[#This Row],[50代]],-3)</f>
        <v>106000</v>
      </c>
      <c r="AG17" s="6">
        <f ca="1">ROUND(テーブル12026[[#This Row],[60代]],-3)</f>
        <v>100000</v>
      </c>
      <c r="AH17" s="6">
        <f ca="1">ROUND(テーブル12026[[#This Row],[70歳以上]],-3)</f>
        <v>158000</v>
      </c>
      <c r="AI17" s="6"/>
      <c r="AK17" s="2" t="s">
        <v>19</v>
      </c>
      <c r="AL17">
        <f ca="1">ROUND(テーブル1202620[[#This Row],[20代]],-3)</f>
        <v>43000</v>
      </c>
      <c r="AM17">
        <f ca="1">ROUND(テーブル1202620[[#This Row],[30代]],-3)</f>
        <v>70000</v>
      </c>
      <c r="AN17">
        <f ca="1">ROUND(テーブル1202620[[#This Row],[40代]],-3)</f>
        <v>72000</v>
      </c>
      <c r="AO17">
        <f ca="1">ROUND(テーブル1202620[[#This Row],[50代]],-3)</f>
        <v>105000</v>
      </c>
      <c r="AP17">
        <f ca="1">ROUND(テーブル1202620[[#This Row],[60代]],-3)</f>
        <v>65000</v>
      </c>
      <c r="AQ17">
        <f ca="1">ROUND(テーブル1202620[[#This Row],[70歳以上]],-3)</f>
        <v>161000</v>
      </c>
    </row>
    <row r="18" spans="1:43" x14ac:dyDescent="0.55000000000000004">
      <c r="A18" s="5" t="s">
        <v>20</v>
      </c>
      <c r="B18" s="3">
        <f ca="1">ROUND(テーブル1[[#This Row],[20代]],-3)</f>
        <v>65000</v>
      </c>
      <c r="C18" s="3">
        <f ca="1">ROUND(テーブル1[[#This Row],[30代]],-3)</f>
        <v>74000</v>
      </c>
      <c r="D18" s="3">
        <f ca="1">ROUND(テーブル1[[#This Row],[40代]],-3)</f>
        <v>96000</v>
      </c>
      <c r="E18" s="3">
        <f ca="1">ROUND(テーブル1[[#This Row],[50代]],-3)</f>
        <v>103000</v>
      </c>
      <c r="F18" s="3">
        <f ca="1">ROUND(テーブル1[[#This Row],[60代]],-3)</f>
        <v>105000</v>
      </c>
      <c r="G18" s="3">
        <f ca="1">ROUND(テーブル1[[#This Row],[70歳以上]],-3)</f>
        <v>144000</v>
      </c>
      <c r="H18" s="3"/>
      <c r="I18" s="4"/>
      <c r="J18" s="5" t="s">
        <v>20</v>
      </c>
      <c r="K18" s="3">
        <f ca="1">ROUND(テーブル2[[#This Row],[20代]],-3)</f>
        <v>100000</v>
      </c>
      <c r="L18" s="3">
        <f ca="1">ROUND(テーブル2[[#This Row],[30代]],-3)</f>
        <v>69000</v>
      </c>
      <c r="M18" s="3">
        <f ca="1">ROUND(テーブル2[[#This Row],[40代]],-3)</f>
        <v>90000</v>
      </c>
      <c r="N18" s="3">
        <f ca="1">ROUND(テーブル2[[#This Row],[50代]],-3)</f>
        <v>117000</v>
      </c>
      <c r="O18" s="3">
        <f ca="1">ROUND(テーブル2[[#This Row],[60代]],-3)</f>
        <v>116000</v>
      </c>
      <c r="P18" s="3">
        <f ca="1">ROUND(テーブル2[[#This Row],[70歳以上]],-3)</f>
        <v>114000</v>
      </c>
      <c r="Q18" s="3"/>
      <c r="R18" s="4"/>
      <c r="S18" s="5" t="s">
        <v>20</v>
      </c>
      <c r="T18" s="3">
        <f ca="1">ROUND(テーブル210[[#This Row],[20代]],-3)</f>
        <v>82000</v>
      </c>
      <c r="U18" s="3">
        <f ca="1">ROUND(テーブル210[[#This Row],[30代]],-3)</f>
        <v>88000</v>
      </c>
      <c r="V18" s="3">
        <f ca="1">ROUND(テーブル210[[#This Row],[40代]],-3)</f>
        <v>91000</v>
      </c>
      <c r="W18" s="3">
        <f ca="1">ROUND(テーブル210[[#This Row],[50代]],-3)</f>
        <v>115000</v>
      </c>
      <c r="X18" s="3">
        <f ca="1">ROUND(テーブル210[[#This Row],[60代]],-3)</f>
        <v>122000</v>
      </c>
      <c r="Y18" s="3">
        <f ca="1">ROUND(テーブル210[[#This Row],[70歳以上]],-3)</f>
        <v>129000</v>
      </c>
      <c r="Z18" s="3"/>
      <c r="AB18" s="2" t="s">
        <v>20</v>
      </c>
      <c r="AC18" s="6">
        <f ca="1">ROUND(テーブル12026[[#This Row],[20代]],-3)</f>
        <v>46000</v>
      </c>
      <c r="AD18" s="6">
        <f ca="1">ROUND(テーブル12026[[#This Row],[30代]],-3)</f>
        <v>82000</v>
      </c>
      <c r="AE18" s="6">
        <f ca="1">ROUND(テーブル12026[[#This Row],[40代]],-3)</f>
        <v>59000</v>
      </c>
      <c r="AF18" s="6">
        <f ca="1">ROUND(テーブル12026[[#This Row],[50代]],-3)</f>
        <v>111000</v>
      </c>
      <c r="AG18" s="6">
        <f ca="1">ROUND(テーブル12026[[#This Row],[60代]],-3)</f>
        <v>100000</v>
      </c>
      <c r="AH18" s="6">
        <f ca="1">ROUND(テーブル12026[[#This Row],[70歳以上]],-3)</f>
        <v>147000</v>
      </c>
      <c r="AI18" s="6"/>
      <c r="AK18" s="2" t="s">
        <v>20</v>
      </c>
      <c r="AL18">
        <f ca="1">ROUND(テーブル1202620[[#This Row],[20代]],-3)</f>
        <v>43000</v>
      </c>
      <c r="AM18">
        <f ca="1">ROUND(テーブル1202620[[#This Row],[30代]],-3)</f>
        <v>77000</v>
      </c>
      <c r="AN18">
        <f ca="1">ROUND(テーブル1202620[[#This Row],[40代]],-3)</f>
        <v>72000</v>
      </c>
      <c r="AO18">
        <f ca="1">ROUND(テーブル1202620[[#This Row],[50代]],-3)</f>
        <v>106000</v>
      </c>
      <c r="AP18">
        <f ca="1">ROUND(テーブル1202620[[#This Row],[60代]],-3)</f>
        <v>63000</v>
      </c>
      <c r="AQ18">
        <f ca="1">ROUND(テーブル1202620[[#This Row],[70歳以上]],-3)</f>
        <v>161000</v>
      </c>
    </row>
    <row r="19" spans="1:43" x14ac:dyDescent="0.55000000000000004">
      <c r="A19" s="5" t="s">
        <v>21</v>
      </c>
      <c r="B19" s="3">
        <f ca="1">ROUND(テーブル1[[#This Row],[20代]],-3)</f>
        <v>64000</v>
      </c>
      <c r="C19" s="3">
        <f ca="1">ROUND(テーブル1[[#This Row],[30代]],-3)</f>
        <v>74000</v>
      </c>
      <c r="D19" s="3">
        <f ca="1">ROUND(テーブル1[[#This Row],[40代]],-3)</f>
        <v>94000</v>
      </c>
      <c r="E19" s="3">
        <f ca="1">ROUND(テーブル1[[#This Row],[50代]],-3)</f>
        <v>102000</v>
      </c>
      <c r="F19" s="3">
        <f ca="1">ROUND(テーブル1[[#This Row],[60代]],-3)</f>
        <v>101000</v>
      </c>
      <c r="G19" s="3">
        <f ca="1">ROUND(テーブル1[[#This Row],[70歳以上]],-3)</f>
        <v>128000</v>
      </c>
      <c r="H19" s="3"/>
      <c r="I19" s="4"/>
      <c r="J19" s="5" t="s">
        <v>21</v>
      </c>
      <c r="K19" s="3">
        <f ca="1">ROUND(テーブル2[[#This Row],[20代]],-3)</f>
        <v>101000</v>
      </c>
      <c r="L19" s="3">
        <f ca="1">ROUND(テーブル2[[#This Row],[30代]],-3)</f>
        <v>69000</v>
      </c>
      <c r="M19" s="3">
        <f ca="1">ROUND(テーブル2[[#This Row],[40代]],-3)</f>
        <v>89000</v>
      </c>
      <c r="N19" s="3">
        <f ca="1">ROUND(テーブル2[[#This Row],[50代]],-3)</f>
        <v>116000</v>
      </c>
      <c r="O19" s="3">
        <f ca="1">ROUND(テーブル2[[#This Row],[60代]],-3)</f>
        <v>115000</v>
      </c>
      <c r="P19" s="3">
        <f ca="1">ROUND(テーブル2[[#This Row],[70歳以上]],-3)</f>
        <v>112000</v>
      </c>
      <c r="Q19" s="3"/>
      <c r="R19" s="4"/>
      <c r="S19" s="5" t="s">
        <v>21</v>
      </c>
      <c r="T19" s="3">
        <f ca="1">ROUND(テーブル210[[#This Row],[20代]],-3)</f>
        <v>86000</v>
      </c>
      <c r="U19" s="3">
        <f ca="1">ROUND(テーブル210[[#This Row],[30代]],-3)</f>
        <v>85000</v>
      </c>
      <c r="V19" s="3">
        <f ca="1">ROUND(テーブル210[[#This Row],[40代]],-3)</f>
        <v>89000</v>
      </c>
      <c r="W19" s="3">
        <f ca="1">ROUND(テーブル210[[#This Row],[50代]],-3)</f>
        <v>112000</v>
      </c>
      <c r="X19" s="3">
        <f ca="1">ROUND(テーブル210[[#This Row],[60代]],-3)</f>
        <v>122000</v>
      </c>
      <c r="Y19" s="3">
        <f ca="1">ROUND(テーブル210[[#This Row],[70歳以上]],-3)</f>
        <v>137000</v>
      </c>
      <c r="Z19" s="3"/>
      <c r="AB19" s="2" t="s">
        <v>21</v>
      </c>
      <c r="AC19" s="6">
        <f ca="1">ROUND(テーブル12026[[#This Row],[20代]],-3)</f>
        <v>42000</v>
      </c>
      <c r="AD19" s="6">
        <f ca="1">ROUND(テーブル12026[[#This Row],[30代]],-3)</f>
        <v>74000</v>
      </c>
      <c r="AE19" s="6">
        <f ca="1">ROUND(テーブル12026[[#This Row],[40代]],-3)</f>
        <v>59000</v>
      </c>
      <c r="AF19" s="6">
        <f ca="1">ROUND(テーブル12026[[#This Row],[50代]],-3)</f>
        <v>107000</v>
      </c>
      <c r="AG19" s="6">
        <f ca="1">ROUND(テーブル12026[[#This Row],[60代]],-3)</f>
        <v>98000</v>
      </c>
      <c r="AH19" s="6">
        <f ca="1">ROUND(テーブル12026[[#This Row],[70歳以上]],-3)</f>
        <v>148000</v>
      </c>
      <c r="AI19" s="6"/>
      <c r="AK19" s="2" t="s">
        <v>21</v>
      </c>
      <c r="AL19">
        <f ca="1">ROUND(テーブル1202620[[#This Row],[20代]],-3)</f>
        <v>48000</v>
      </c>
      <c r="AM19">
        <f ca="1">ROUND(テーブル1202620[[#This Row],[30代]],-3)</f>
        <v>72000</v>
      </c>
      <c r="AN19">
        <f ca="1">ROUND(テーブル1202620[[#This Row],[40代]],-3)</f>
        <v>69000</v>
      </c>
      <c r="AO19">
        <f ca="1">ROUND(テーブル1202620[[#This Row],[50代]],-3)</f>
        <v>103000</v>
      </c>
      <c r="AP19">
        <f ca="1">ROUND(テーブル1202620[[#This Row],[60代]],-3)</f>
        <v>60000</v>
      </c>
      <c r="AQ19">
        <f ca="1">ROUND(テーブル1202620[[#This Row],[70歳以上]],-3)</f>
        <v>163000</v>
      </c>
    </row>
    <row r="20" spans="1:43" x14ac:dyDescent="0.55000000000000004">
      <c r="A20" s="5" t="s">
        <v>22</v>
      </c>
      <c r="B20" s="3">
        <f ca="1">ROUND(テーブル1[[#This Row],[20代]],-3)</f>
        <v>64000</v>
      </c>
      <c r="C20" s="3">
        <f ca="1">ROUND(テーブル1[[#This Row],[30代]],-3)</f>
        <v>73000</v>
      </c>
      <c r="D20" s="3">
        <f ca="1">ROUND(テーブル1[[#This Row],[40代]],-3)</f>
        <v>96000</v>
      </c>
      <c r="E20" s="3">
        <f ca="1">ROUND(テーブル1[[#This Row],[50代]],-3)</f>
        <v>104000</v>
      </c>
      <c r="F20" s="3">
        <f ca="1">ROUND(テーブル1[[#This Row],[60代]],-3)</f>
        <v>101000</v>
      </c>
      <c r="G20" s="3">
        <f ca="1">ROUND(テーブル1[[#This Row],[70歳以上]],-3)</f>
        <v>126000</v>
      </c>
      <c r="H20" s="3"/>
      <c r="I20" s="4"/>
      <c r="J20" s="5" t="s">
        <v>22</v>
      </c>
      <c r="K20" s="3">
        <f ca="1">ROUND(テーブル2[[#This Row],[20代]],-3)</f>
        <v>103000</v>
      </c>
      <c r="L20" s="3">
        <f ca="1">ROUND(テーブル2[[#This Row],[30代]],-3)</f>
        <v>66000</v>
      </c>
      <c r="M20" s="3">
        <f ca="1">ROUND(テーブル2[[#This Row],[40代]],-3)</f>
        <v>92000</v>
      </c>
      <c r="N20" s="3">
        <f ca="1">ROUND(テーブル2[[#This Row],[50代]],-3)</f>
        <v>117000</v>
      </c>
      <c r="O20" s="3">
        <f ca="1">ROUND(テーブル2[[#This Row],[60代]],-3)</f>
        <v>119000</v>
      </c>
      <c r="P20" s="3">
        <f ca="1">ROUND(テーブル2[[#This Row],[70歳以上]],-3)</f>
        <v>112000</v>
      </c>
      <c r="Q20" s="3"/>
      <c r="R20" s="4"/>
      <c r="S20" s="5" t="s">
        <v>22</v>
      </c>
      <c r="T20" s="3">
        <f ca="1">ROUND(テーブル210[[#This Row],[20代]],-3)</f>
        <v>85000</v>
      </c>
      <c r="U20" s="3">
        <f ca="1">ROUND(テーブル210[[#This Row],[30代]],-3)</f>
        <v>77000</v>
      </c>
      <c r="V20" s="3">
        <f ca="1">ROUND(テーブル210[[#This Row],[40代]],-3)</f>
        <v>89000</v>
      </c>
      <c r="W20" s="3">
        <f ca="1">ROUND(テーブル210[[#This Row],[50代]],-3)</f>
        <v>113000</v>
      </c>
      <c r="X20" s="3">
        <f ca="1">ROUND(テーブル210[[#This Row],[60代]],-3)</f>
        <v>124000</v>
      </c>
      <c r="Y20" s="3">
        <f ca="1">ROUND(テーブル210[[#This Row],[70歳以上]],-3)</f>
        <v>141000</v>
      </c>
      <c r="Z20" s="3"/>
      <c r="AB20" s="2" t="s">
        <v>22</v>
      </c>
      <c r="AC20" s="6">
        <f ca="1">ROUND(テーブル12026[[#This Row],[20代]],-3)</f>
        <v>40000</v>
      </c>
      <c r="AD20" s="6">
        <f ca="1">ROUND(テーブル12026[[#This Row],[30代]],-3)</f>
        <v>63000</v>
      </c>
      <c r="AE20" s="6">
        <f ca="1">ROUND(テーブル12026[[#This Row],[40代]],-3)</f>
        <v>54000</v>
      </c>
      <c r="AF20" s="6">
        <f ca="1">ROUND(テーブル12026[[#This Row],[50代]],-3)</f>
        <v>104000</v>
      </c>
      <c r="AG20" s="6">
        <f ca="1">ROUND(テーブル12026[[#This Row],[60代]],-3)</f>
        <v>94000</v>
      </c>
      <c r="AH20" s="6">
        <f ca="1">ROUND(テーブル12026[[#This Row],[70歳以上]],-3)</f>
        <v>148000</v>
      </c>
      <c r="AI20" s="6"/>
      <c r="AK20" s="2" t="s">
        <v>22</v>
      </c>
      <c r="AL20">
        <f ca="1">ROUND(テーブル1202620[[#This Row],[20代]],-3)</f>
        <v>48000</v>
      </c>
      <c r="AM20">
        <f ca="1">ROUND(テーブル1202620[[#This Row],[30代]],-3)</f>
        <v>64000</v>
      </c>
      <c r="AN20">
        <f ca="1">ROUND(テーブル1202620[[#This Row],[40代]],-3)</f>
        <v>67000</v>
      </c>
      <c r="AO20">
        <f ca="1">ROUND(テーブル1202620[[#This Row],[50代]],-3)</f>
        <v>101000</v>
      </c>
      <c r="AP20">
        <f ca="1">ROUND(テーブル1202620[[#This Row],[60代]],-3)</f>
        <v>57000</v>
      </c>
      <c r="AQ20">
        <f ca="1">ROUND(テーブル1202620[[#This Row],[70歳以上]],-3)</f>
        <v>162000</v>
      </c>
    </row>
    <row r="21" spans="1:43" x14ac:dyDescent="0.55000000000000004">
      <c r="A21" s="5" t="s">
        <v>23</v>
      </c>
      <c r="B21" s="3">
        <f ca="1">ROUND(テーブル1[[#This Row],[20代]],-3)</f>
        <v>63000</v>
      </c>
      <c r="C21" s="3">
        <f ca="1">ROUND(テーブル1[[#This Row],[30代]],-3)</f>
        <v>74000</v>
      </c>
      <c r="D21" s="3">
        <f ca="1">ROUND(テーブル1[[#This Row],[40代]],-3)</f>
        <v>97000</v>
      </c>
      <c r="E21" s="3">
        <f ca="1">ROUND(テーブル1[[#This Row],[50代]],-3)</f>
        <v>108000</v>
      </c>
      <c r="F21" s="3">
        <f ca="1">ROUND(テーブル1[[#This Row],[60代]],-3)</f>
        <v>102000</v>
      </c>
      <c r="G21" s="3">
        <f ca="1">ROUND(テーブル1[[#This Row],[70歳以上]],-3)</f>
        <v>121000</v>
      </c>
      <c r="H21" s="3"/>
      <c r="I21" s="4"/>
      <c r="J21" s="5" t="s">
        <v>23</v>
      </c>
      <c r="K21" s="3">
        <f ca="1">ROUND(テーブル2[[#This Row],[20代]],-3)</f>
        <v>101000</v>
      </c>
      <c r="L21" s="3">
        <f ca="1">ROUND(テーブル2[[#This Row],[30代]],-3)</f>
        <v>68000</v>
      </c>
      <c r="M21" s="3">
        <f ca="1">ROUND(テーブル2[[#This Row],[40代]],-3)</f>
        <v>92000</v>
      </c>
      <c r="N21" s="3">
        <f ca="1">ROUND(テーブル2[[#This Row],[50代]],-3)</f>
        <v>118000</v>
      </c>
      <c r="O21" s="3">
        <f ca="1">ROUND(テーブル2[[#This Row],[60代]],-3)</f>
        <v>122000</v>
      </c>
      <c r="P21" s="3">
        <f ca="1">ROUND(テーブル2[[#This Row],[70歳以上]],-3)</f>
        <v>119000</v>
      </c>
      <c r="Q21" s="3"/>
      <c r="R21" s="4"/>
      <c r="S21" s="5" t="s">
        <v>23</v>
      </c>
      <c r="T21" s="3">
        <f ca="1">ROUND(テーブル210[[#This Row],[20代]],-3)</f>
        <v>82000</v>
      </c>
      <c r="U21" s="3">
        <f ca="1">ROUND(テーブル210[[#This Row],[30代]],-3)</f>
        <v>72000</v>
      </c>
      <c r="V21" s="3">
        <f ca="1">ROUND(テーブル210[[#This Row],[40代]],-3)</f>
        <v>89000</v>
      </c>
      <c r="W21" s="3">
        <f ca="1">ROUND(テーブル210[[#This Row],[50代]],-3)</f>
        <v>116000</v>
      </c>
      <c r="X21" s="3">
        <f ca="1">ROUND(テーブル210[[#This Row],[60代]],-3)</f>
        <v>122000</v>
      </c>
      <c r="Y21" s="3">
        <f ca="1">ROUND(テーブル210[[#This Row],[70歳以上]],-3)</f>
        <v>144000</v>
      </c>
      <c r="Z21" s="3"/>
      <c r="AB21" s="2" t="s">
        <v>23</v>
      </c>
      <c r="AC21" s="6">
        <f ca="1">ROUND(テーブル12026[[#This Row],[20代]],-3)</f>
        <v>37000</v>
      </c>
      <c r="AD21" s="6">
        <f ca="1">ROUND(テーブル12026[[#This Row],[30代]],-3)</f>
        <v>62000</v>
      </c>
      <c r="AE21" s="6">
        <f ca="1">ROUND(テーブル12026[[#This Row],[40代]],-3)</f>
        <v>52000</v>
      </c>
      <c r="AF21" s="6">
        <f ca="1">ROUND(テーブル12026[[#This Row],[50代]],-3)</f>
        <v>106000</v>
      </c>
      <c r="AG21" s="6">
        <f ca="1">ROUND(テーブル12026[[#This Row],[60代]],-3)</f>
        <v>95000</v>
      </c>
      <c r="AH21" s="6">
        <f ca="1">ROUND(テーブル12026[[#This Row],[70歳以上]],-3)</f>
        <v>152000</v>
      </c>
      <c r="AI21" s="6"/>
      <c r="AK21" s="2" t="s">
        <v>23</v>
      </c>
      <c r="AL21">
        <f ca="1">ROUND(テーブル1202620[[#This Row],[20代]],-3)</f>
        <v>46000</v>
      </c>
      <c r="AM21">
        <f ca="1">ROUND(テーブル1202620[[#This Row],[30代]],-3)</f>
        <v>64000</v>
      </c>
      <c r="AN21">
        <f ca="1">ROUND(テーブル1202620[[#This Row],[40代]],-3)</f>
        <v>65000</v>
      </c>
      <c r="AO21">
        <f ca="1">ROUND(テーブル1202620[[#This Row],[50代]],-3)</f>
        <v>102000</v>
      </c>
      <c r="AP21">
        <f ca="1">ROUND(テーブル1202620[[#This Row],[60代]],-3)</f>
        <v>58000</v>
      </c>
      <c r="AQ21">
        <f ca="1">ROUND(テーブル1202620[[#This Row],[70歳以上]],-3)</f>
        <v>169000</v>
      </c>
    </row>
    <row r="22" spans="1:43" x14ac:dyDescent="0.55000000000000004">
      <c r="A22" s="5" t="s">
        <v>24</v>
      </c>
      <c r="B22" s="3">
        <f ca="1">ROUND(テーブル1[[#This Row],[20代]],-3)</f>
        <v>62000</v>
      </c>
      <c r="C22" s="3">
        <f ca="1">ROUND(テーブル1[[#This Row],[30代]],-3)</f>
        <v>73000</v>
      </c>
      <c r="D22" s="3">
        <f ca="1">ROUND(テーブル1[[#This Row],[40代]],-3)</f>
        <v>98000</v>
      </c>
      <c r="E22" s="3">
        <f ca="1">ROUND(テーブル1[[#This Row],[50代]],-3)</f>
        <v>106000</v>
      </c>
      <c r="F22" s="3">
        <f ca="1">ROUND(テーブル1[[#This Row],[60代]],-3)</f>
        <v>101000</v>
      </c>
      <c r="G22" s="3">
        <f ca="1">ROUND(テーブル1[[#This Row],[70歳以上]],-3)</f>
        <v>123000</v>
      </c>
      <c r="H22" s="3"/>
      <c r="I22" s="4"/>
      <c r="J22" s="5" t="s">
        <v>24</v>
      </c>
      <c r="K22" s="3">
        <f ca="1">ROUND(テーブル2[[#This Row],[20代]],-3)</f>
        <v>100000</v>
      </c>
      <c r="L22" s="3">
        <f ca="1">ROUND(テーブル2[[#This Row],[30代]],-3)</f>
        <v>66000</v>
      </c>
      <c r="M22" s="3">
        <f ca="1">ROUND(テーブル2[[#This Row],[40代]],-3)</f>
        <v>91000</v>
      </c>
      <c r="N22" s="3">
        <f ca="1">ROUND(テーブル2[[#This Row],[50代]],-3)</f>
        <v>118000</v>
      </c>
      <c r="O22" s="3">
        <f ca="1">ROUND(テーブル2[[#This Row],[60代]],-3)</f>
        <v>116000</v>
      </c>
      <c r="P22" s="3">
        <f ca="1">ROUND(テーブル2[[#This Row],[70歳以上]],-3)</f>
        <v>125000</v>
      </c>
      <c r="Q22" s="3"/>
      <c r="R22" s="4"/>
      <c r="S22" s="5" t="s">
        <v>24</v>
      </c>
      <c r="T22" s="3">
        <f ca="1">ROUND(テーブル210[[#This Row],[20代]],-3)</f>
        <v>82000</v>
      </c>
      <c r="U22" s="3">
        <f ca="1">ROUND(テーブル210[[#This Row],[30代]],-3)</f>
        <v>70000</v>
      </c>
      <c r="V22" s="3">
        <f ca="1">ROUND(テーブル210[[#This Row],[40代]],-3)</f>
        <v>90000</v>
      </c>
      <c r="W22" s="3">
        <f ca="1">ROUND(テーブル210[[#This Row],[50代]],-3)</f>
        <v>117000</v>
      </c>
      <c r="X22" s="3">
        <f ca="1">ROUND(テーブル210[[#This Row],[60代]],-3)</f>
        <v>119000</v>
      </c>
      <c r="Y22" s="3">
        <f ca="1">ROUND(テーブル210[[#This Row],[70歳以上]],-3)</f>
        <v>148000</v>
      </c>
      <c r="Z22" s="3"/>
      <c r="AB22" s="2" t="s">
        <v>24</v>
      </c>
      <c r="AC22" s="6">
        <f ca="1">ROUND(テーブル12026[[#This Row],[20代]],-3)</f>
        <v>41000</v>
      </c>
      <c r="AD22" s="6">
        <f ca="1">ROUND(テーブル12026[[#This Row],[30代]],-3)</f>
        <v>64000</v>
      </c>
      <c r="AE22" s="6">
        <f ca="1">ROUND(テーブル12026[[#This Row],[40代]],-3)</f>
        <v>51000</v>
      </c>
      <c r="AF22" s="6">
        <f ca="1">ROUND(テーブル12026[[#This Row],[50代]],-3)</f>
        <v>108000</v>
      </c>
      <c r="AG22" s="6">
        <f ca="1">ROUND(テーブル12026[[#This Row],[60代]],-3)</f>
        <v>95000</v>
      </c>
      <c r="AH22" s="6">
        <f ca="1">ROUND(テーブル12026[[#This Row],[70歳以上]],-3)</f>
        <v>155000</v>
      </c>
      <c r="AI22" s="6"/>
      <c r="AK22" s="2" t="s">
        <v>24</v>
      </c>
      <c r="AL22">
        <f ca="1">ROUND(テーブル1202620[[#This Row],[20代]],-3)</f>
        <v>44000</v>
      </c>
      <c r="AM22">
        <f ca="1">ROUND(テーブル1202620[[#This Row],[30代]],-3)</f>
        <v>64000</v>
      </c>
      <c r="AN22">
        <f ca="1">ROUND(テーブル1202620[[#This Row],[40代]],-3)</f>
        <v>66000</v>
      </c>
      <c r="AO22">
        <f ca="1">ROUND(テーブル1202620[[#This Row],[50代]],-3)</f>
        <v>99000</v>
      </c>
      <c r="AP22">
        <f ca="1">ROUND(テーブル1202620[[#This Row],[60代]],-3)</f>
        <v>59000</v>
      </c>
      <c r="AQ22">
        <f ca="1">ROUND(テーブル1202620[[#This Row],[70歳以上]],-3)</f>
        <v>170000</v>
      </c>
    </row>
    <row r="23" spans="1:43" x14ac:dyDescent="0.55000000000000004">
      <c r="A23" s="5" t="s">
        <v>25</v>
      </c>
      <c r="B23" s="3">
        <f ca="1">ROUND(テーブル1[[#This Row],[20代]],-3)</f>
        <v>62000</v>
      </c>
      <c r="C23" s="3">
        <f ca="1">ROUND(テーブル1[[#This Row],[30代]],-3)</f>
        <v>71000</v>
      </c>
      <c r="D23" s="3">
        <f ca="1">ROUND(テーブル1[[#This Row],[40代]],-3)</f>
        <v>96000</v>
      </c>
      <c r="E23" s="3">
        <f ca="1">ROUND(テーブル1[[#This Row],[50代]],-3)</f>
        <v>106000</v>
      </c>
      <c r="F23" s="3">
        <f ca="1">ROUND(テーブル1[[#This Row],[60代]],-3)</f>
        <v>100000</v>
      </c>
      <c r="G23" s="3">
        <f ca="1">ROUND(テーブル1[[#This Row],[70歳以上]],-3)</f>
        <v>131000</v>
      </c>
      <c r="H23" s="3"/>
      <c r="I23" s="4"/>
      <c r="J23" s="5" t="s">
        <v>25</v>
      </c>
      <c r="K23" s="3">
        <f ca="1">ROUND(テーブル2[[#This Row],[20代]],-3)</f>
        <v>97000</v>
      </c>
      <c r="L23" s="3">
        <f ca="1">ROUND(テーブル2[[#This Row],[30代]],-3)</f>
        <v>65000</v>
      </c>
      <c r="M23" s="3">
        <f ca="1">ROUND(テーブル2[[#This Row],[40代]],-3)</f>
        <v>89000</v>
      </c>
      <c r="N23" s="3">
        <f ca="1">ROUND(テーブル2[[#This Row],[50代]],-3)</f>
        <v>118000</v>
      </c>
      <c r="O23" s="3">
        <f ca="1">ROUND(テーブル2[[#This Row],[60代]],-3)</f>
        <v>112000</v>
      </c>
      <c r="P23" s="3">
        <f ca="1">ROUND(テーブル2[[#This Row],[70歳以上]],-3)</f>
        <v>130000</v>
      </c>
      <c r="Q23" s="3"/>
      <c r="R23" s="4"/>
      <c r="S23" s="5" t="s">
        <v>25</v>
      </c>
      <c r="T23" s="3">
        <f ca="1">ROUND(テーブル210[[#This Row],[20代]],-3)</f>
        <v>82000</v>
      </c>
      <c r="U23" s="3">
        <f ca="1">ROUND(テーブル210[[#This Row],[30代]],-3)</f>
        <v>70000</v>
      </c>
      <c r="V23" s="3">
        <f ca="1">ROUND(テーブル210[[#This Row],[40代]],-3)</f>
        <v>87000</v>
      </c>
      <c r="W23" s="3">
        <f ca="1">ROUND(テーブル210[[#This Row],[50代]],-3)</f>
        <v>119000</v>
      </c>
      <c r="X23" s="3">
        <f ca="1">ROUND(テーブル210[[#This Row],[60代]],-3)</f>
        <v>119000</v>
      </c>
      <c r="Y23" s="3">
        <f ca="1">ROUND(テーブル210[[#This Row],[70歳以上]],-3)</f>
        <v>153000</v>
      </c>
      <c r="Z23" s="3"/>
      <c r="AB23" s="2" t="s">
        <v>25</v>
      </c>
      <c r="AC23" s="6">
        <f ca="1">ROUND(テーブル12026[[#This Row],[20代]],-3)</f>
        <v>45000</v>
      </c>
      <c r="AD23" s="6">
        <f ca="1">ROUND(テーブル12026[[#This Row],[30代]],-3)</f>
        <v>64000</v>
      </c>
      <c r="AE23" s="6">
        <f ca="1">ROUND(テーブル12026[[#This Row],[40代]],-3)</f>
        <v>50000</v>
      </c>
      <c r="AF23" s="6">
        <f ca="1">ROUND(テーブル12026[[#This Row],[50代]],-3)</f>
        <v>109000</v>
      </c>
      <c r="AG23" s="6">
        <f ca="1">ROUND(テーブル12026[[#This Row],[60代]],-3)</f>
        <v>93000</v>
      </c>
      <c r="AH23" s="6">
        <f ca="1">ROUND(テーブル12026[[#This Row],[70歳以上]],-3)</f>
        <v>158000</v>
      </c>
      <c r="AI23" s="6"/>
      <c r="AK23" s="2" t="s">
        <v>25</v>
      </c>
      <c r="AL23">
        <f ca="1">ROUND(テーブル1202620[[#This Row],[20代]],-3)</f>
        <v>46000</v>
      </c>
      <c r="AM23">
        <f ca="1">ROUND(テーブル1202620[[#This Row],[30代]],-3)</f>
        <v>64000</v>
      </c>
      <c r="AN23">
        <f ca="1">ROUND(テーブル1202620[[#This Row],[40代]],-3)</f>
        <v>65000</v>
      </c>
      <c r="AO23">
        <f ca="1">ROUND(テーブル1202620[[#This Row],[50代]],-3)</f>
        <v>99000</v>
      </c>
      <c r="AP23">
        <f ca="1">ROUND(テーブル1202620[[#This Row],[60代]],-3)</f>
        <v>58000</v>
      </c>
      <c r="AQ23">
        <f ca="1">ROUND(テーブル1202620[[#This Row],[70歳以上]],-3)</f>
        <v>167000</v>
      </c>
    </row>
    <row r="24" spans="1:43" x14ac:dyDescent="0.55000000000000004">
      <c r="A24" s="5" t="s">
        <v>26</v>
      </c>
      <c r="B24" s="3">
        <f ca="1">ROUND(テーブル1[[#This Row],[20代]],-3)</f>
        <v>60000</v>
      </c>
      <c r="C24" s="3">
        <f ca="1">ROUND(テーブル1[[#This Row],[30代]],-3)</f>
        <v>68000</v>
      </c>
      <c r="D24" s="3">
        <f ca="1">ROUND(テーブル1[[#This Row],[40代]],-3)</f>
        <v>92000</v>
      </c>
      <c r="E24" s="3">
        <f ca="1">ROUND(テーブル1[[#This Row],[50代]],-3)</f>
        <v>104000</v>
      </c>
      <c r="F24" s="3">
        <f ca="1">ROUND(テーブル1[[#This Row],[60代]],-3)</f>
        <v>95000</v>
      </c>
      <c r="G24" s="3">
        <f ca="1">ROUND(テーブル1[[#This Row],[70歳以上]],-3)</f>
        <v>137000</v>
      </c>
      <c r="H24" s="3"/>
      <c r="I24" s="4"/>
      <c r="J24" s="5" t="s">
        <v>26</v>
      </c>
      <c r="K24" s="3">
        <f ca="1">ROUND(テーブル2[[#This Row],[20代]],-3)</f>
        <v>94000</v>
      </c>
      <c r="L24" s="3">
        <f ca="1">ROUND(テーブル2[[#This Row],[30代]],-3)</f>
        <v>64000</v>
      </c>
      <c r="M24" s="3">
        <f ca="1">ROUND(テーブル2[[#This Row],[40代]],-3)</f>
        <v>86000</v>
      </c>
      <c r="N24" s="3">
        <f ca="1">ROUND(テーブル2[[#This Row],[50代]],-3)</f>
        <v>115000</v>
      </c>
      <c r="O24" s="3">
        <f ca="1">ROUND(テーブル2[[#This Row],[60代]],-3)</f>
        <v>103000</v>
      </c>
      <c r="P24" s="3">
        <f ca="1">ROUND(テーブル2[[#This Row],[70歳以上]],-3)</f>
        <v>128000</v>
      </c>
      <c r="Q24" s="3"/>
      <c r="R24" s="4"/>
      <c r="S24" s="5" t="s">
        <v>26</v>
      </c>
      <c r="T24" s="3">
        <f ca="1">ROUND(テーブル210[[#This Row],[20代]],-3)</f>
        <v>85000</v>
      </c>
      <c r="U24" s="3">
        <f ca="1">ROUND(テーブル210[[#This Row],[30代]],-3)</f>
        <v>71000</v>
      </c>
      <c r="V24" s="3">
        <f ca="1">ROUND(テーブル210[[#This Row],[40代]],-3)</f>
        <v>84000</v>
      </c>
      <c r="W24" s="3">
        <f ca="1">ROUND(テーブル210[[#This Row],[50代]],-3)</f>
        <v>116000</v>
      </c>
      <c r="X24" s="3">
        <f ca="1">ROUND(テーブル210[[#This Row],[60代]],-3)</f>
        <v>114000</v>
      </c>
      <c r="Y24" s="3">
        <f ca="1">ROUND(テーブル210[[#This Row],[70歳以上]],-3)</f>
        <v>149000</v>
      </c>
      <c r="Z24" s="3"/>
      <c r="AB24" s="2" t="s">
        <v>26</v>
      </c>
      <c r="AC24" s="6">
        <f ca="1">ROUND(テーブル12026[[#This Row],[20代]],-3)</f>
        <v>50000</v>
      </c>
      <c r="AD24" s="6">
        <f ca="1">ROUND(テーブル12026[[#This Row],[30代]],-3)</f>
        <v>61000</v>
      </c>
      <c r="AE24" s="6">
        <f ca="1">ROUND(テーブル12026[[#This Row],[40代]],-3)</f>
        <v>51000</v>
      </c>
      <c r="AF24" s="6">
        <f ca="1">ROUND(テーブル12026[[#This Row],[50代]],-3)</f>
        <v>106000</v>
      </c>
      <c r="AG24" s="6">
        <f ca="1">ROUND(テーブル12026[[#This Row],[60代]],-3)</f>
        <v>91000</v>
      </c>
      <c r="AH24" s="6">
        <f ca="1">ROUND(テーブル12026[[#This Row],[70歳以上]],-3)</f>
        <v>152000</v>
      </c>
      <c r="AI24" s="6"/>
      <c r="AK24" s="2" t="s">
        <v>26</v>
      </c>
      <c r="AL24">
        <f ca="1">ROUND(テーブル1202620[[#This Row],[20代]],-3)</f>
        <v>45000</v>
      </c>
      <c r="AM24">
        <f ca="1">ROUND(テーブル1202620[[#This Row],[30代]],-3)</f>
        <v>65000</v>
      </c>
      <c r="AN24">
        <f ca="1">ROUND(テーブル1202620[[#This Row],[40代]],-3)</f>
        <v>64000</v>
      </c>
      <c r="AO24">
        <f ca="1">ROUND(テーブル1202620[[#This Row],[50代]],-3)</f>
        <v>100000</v>
      </c>
      <c r="AP24">
        <f ca="1">ROUND(テーブル1202620[[#This Row],[60代]],-3)</f>
        <v>57000</v>
      </c>
      <c r="AQ24">
        <f ca="1">ROUND(テーブル1202620[[#This Row],[70歳以上]],-3)</f>
        <v>154000</v>
      </c>
    </row>
    <row r="25" spans="1:43" x14ac:dyDescent="0.55000000000000004">
      <c r="A25" s="5" t="s">
        <v>27</v>
      </c>
      <c r="B25" s="3">
        <f ca="1">ROUND(テーブル1[[#This Row],[20代]],-3)</f>
        <v>57000</v>
      </c>
      <c r="C25" s="3">
        <f ca="1">ROUND(テーブル1[[#This Row],[30代]],-3)</f>
        <v>67000</v>
      </c>
      <c r="D25" s="3">
        <f ca="1">ROUND(テーブル1[[#This Row],[40代]],-3)</f>
        <v>89000</v>
      </c>
      <c r="E25" s="3">
        <f ca="1">ROUND(テーブル1[[#This Row],[50代]],-3)</f>
        <v>104000</v>
      </c>
      <c r="F25" s="3">
        <f ca="1">ROUND(テーブル1[[#This Row],[60代]],-3)</f>
        <v>89000</v>
      </c>
      <c r="G25" s="3">
        <f ca="1">ROUND(テーブル1[[#This Row],[70歳以上]],-3)</f>
        <v>136000</v>
      </c>
      <c r="H25" s="3"/>
      <c r="I25" s="4"/>
      <c r="J25" s="5" t="s">
        <v>27</v>
      </c>
      <c r="K25" s="3">
        <f ca="1">ROUND(テーブル2[[#This Row],[20代]],-3)</f>
        <v>85000</v>
      </c>
      <c r="L25" s="3">
        <f ca="1">ROUND(テーブル2[[#This Row],[30代]],-3)</f>
        <v>67000</v>
      </c>
      <c r="M25" s="3">
        <f ca="1">ROUND(テーブル2[[#This Row],[40代]],-3)</f>
        <v>90000</v>
      </c>
      <c r="N25" s="3">
        <f ca="1">ROUND(テーブル2[[#This Row],[50代]],-3)</f>
        <v>118000</v>
      </c>
      <c r="O25" s="3">
        <f ca="1">ROUND(テーブル2[[#This Row],[60代]],-3)</f>
        <v>92000</v>
      </c>
      <c r="P25" s="3">
        <f ca="1">ROUND(テーブル2[[#This Row],[70歳以上]],-3)</f>
        <v>120000</v>
      </c>
      <c r="Q25" s="3"/>
      <c r="R25" s="4"/>
      <c r="S25" s="5" t="s">
        <v>27</v>
      </c>
      <c r="T25" s="3">
        <f ca="1">ROUND(テーブル210[[#This Row],[20代]],-3)</f>
        <v>86000</v>
      </c>
      <c r="U25" s="3">
        <f ca="1">ROUND(テーブル210[[#This Row],[30代]],-3)</f>
        <v>69000</v>
      </c>
      <c r="V25" s="3">
        <f ca="1">ROUND(テーブル210[[#This Row],[40代]],-3)</f>
        <v>84000</v>
      </c>
      <c r="W25" s="3">
        <f ca="1">ROUND(テーブル210[[#This Row],[50代]],-3)</f>
        <v>118000</v>
      </c>
      <c r="X25" s="3">
        <f ca="1">ROUND(テーブル210[[#This Row],[60代]],-3)</f>
        <v>107000</v>
      </c>
      <c r="Y25" s="3">
        <f ca="1">ROUND(テーブル210[[#This Row],[70歳以上]],-3)</f>
        <v>136000</v>
      </c>
      <c r="Z25" s="3"/>
      <c r="AB25" s="2" t="s">
        <v>27</v>
      </c>
      <c r="AC25" s="6">
        <f ca="1">ROUND(テーブル12026[[#This Row],[20代]],-3)</f>
        <v>50000</v>
      </c>
      <c r="AD25" s="6">
        <f ca="1">ROUND(テーブル12026[[#This Row],[30代]],-3)</f>
        <v>60000</v>
      </c>
      <c r="AE25" s="6">
        <f ca="1">ROUND(テーブル12026[[#This Row],[40代]],-3)</f>
        <v>58000</v>
      </c>
      <c r="AF25" s="6">
        <f ca="1">ROUND(テーブル12026[[#This Row],[50代]],-3)</f>
        <v>104000</v>
      </c>
      <c r="AG25" s="6">
        <f ca="1">ROUND(テーブル12026[[#This Row],[60代]],-3)</f>
        <v>87000</v>
      </c>
      <c r="AH25" s="6">
        <f ca="1">ROUND(テーブル12026[[#This Row],[70歳以上]],-3)</f>
        <v>138000</v>
      </c>
      <c r="AI25" s="6"/>
      <c r="AK25" s="2" t="s">
        <v>27</v>
      </c>
      <c r="AL25">
        <f ca="1">ROUND(テーブル1202620[[#This Row],[20代]],-3)</f>
        <v>39000</v>
      </c>
      <c r="AM25">
        <f ca="1">ROUND(テーブル1202620[[#This Row],[30代]],-3)</f>
        <v>66000</v>
      </c>
      <c r="AN25">
        <f ca="1">ROUND(テーブル1202620[[#This Row],[40代]],-3)</f>
        <v>64000</v>
      </c>
      <c r="AO25">
        <f ca="1">ROUND(テーブル1202620[[#This Row],[50代]],-3)</f>
        <v>107000</v>
      </c>
      <c r="AP25">
        <f ca="1">ROUND(テーブル1202620[[#This Row],[60代]],-3)</f>
        <v>56000</v>
      </c>
      <c r="AQ25">
        <f ca="1">ROUND(テーブル1202620[[#This Row],[70歳以上]],-3)</f>
        <v>137000</v>
      </c>
    </row>
    <row r="26" spans="1:43" x14ac:dyDescent="0.55000000000000004">
      <c r="A26" s="5" t="s">
        <v>28</v>
      </c>
      <c r="B26" s="3">
        <f ca="1">ROUND(テーブル1[[#This Row],[20代]],-3)</f>
        <v>55000</v>
      </c>
      <c r="C26" s="3">
        <f ca="1">ROUND(テーブル1[[#This Row],[30代]],-3)</f>
        <v>66000</v>
      </c>
      <c r="D26" s="3">
        <f ca="1">ROUND(テーブル1[[#This Row],[40代]],-3)</f>
        <v>90000</v>
      </c>
      <c r="E26" s="3">
        <f ca="1">ROUND(テーブル1[[#This Row],[50代]],-3)</f>
        <v>104000</v>
      </c>
      <c r="F26" s="3">
        <f ca="1">ROUND(テーブル1[[#This Row],[60代]],-3)</f>
        <v>85000</v>
      </c>
      <c r="G26" s="3">
        <f ca="1">ROUND(テーブル1[[#This Row],[70歳以上]],-3)</f>
        <v>128000</v>
      </c>
      <c r="H26" s="3"/>
      <c r="I26" s="4"/>
      <c r="J26" s="5" t="s">
        <v>28</v>
      </c>
      <c r="K26" s="3">
        <f ca="1">ROUND(テーブル2[[#This Row],[20代]],-3)</f>
        <v>83000</v>
      </c>
      <c r="L26" s="3">
        <f ca="1">ROUND(テーブル2[[#This Row],[30代]],-3)</f>
        <v>66000</v>
      </c>
      <c r="M26" s="3">
        <f ca="1">ROUND(テーブル2[[#This Row],[40代]],-3)</f>
        <v>93000</v>
      </c>
      <c r="N26" s="3">
        <f ca="1">ROUND(テーブル2[[#This Row],[50代]],-3)</f>
        <v>121000</v>
      </c>
      <c r="O26" s="3">
        <f ca="1">ROUND(テーブル2[[#This Row],[60代]],-3)</f>
        <v>83000</v>
      </c>
      <c r="P26" s="3">
        <f ca="1">ROUND(テーブル2[[#This Row],[70歳以上]],-3)</f>
        <v>114000</v>
      </c>
      <c r="Q26" s="3"/>
      <c r="R26" s="4"/>
      <c r="S26" s="5" t="s">
        <v>28</v>
      </c>
      <c r="T26" s="3">
        <f ca="1">ROUND(テーブル210[[#This Row],[20代]],-3)</f>
        <v>87000</v>
      </c>
      <c r="U26" s="3">
        <f ca="1">ROUND(テーブル210[[#This Row],[30代]],-3)</f>
        <v>69000</v>
      </c>
      <c r="V26" s="3">
        <f ca="1">ROUND(テーブル210[[#This Row],[40代]],-3)</f>
        <v>89000</v>
      </c>
      <c r="W26" s="3">
        <f ca="1">ROUND(テーブル210[[#This Row],[50代]],-3)</f>
        <v>118000</v>
      </c>
      <c r="X26" s="3">
        <f ca="1">ROUND(テーブル210[[#This Row],[60代]],-3)</f>
        <v>99000</v>
      </c>
      <c r="Y26" s="3">
        <f ca="1">ROUND(テーブル210[[#This Row],[70歳以上]],-3)</f>
        <v>124000</v>
      </c>
      <c r="Z26" s="3"/>
      <c r="AB26" s="2" t="s">
        <v>28</v>
      </c>
      <c r="AC26" s="6">
        <f ca="1">ROUND(テーブル12026[[#This Row],[20代]],-3)</f>
        <v>53000</v>
      </c>
      <c r="AD26" s="6">
        <f ca="1">ROUND(テーブル12026[[#This Row],[30代]],-3)</f>
        <v>59000</v>
      </c>
      <c r="AE26" s="6">
        <f ca="1">ROUND(テーブル12026[[#This Row],[40代]],-3)</f>
        <v>70000</v>
      </c>
      <c r="AF26" s="6">
        <f ca="1">ROUND(テーブル12026[[#This Row],[50代]],-3)</f>
        <v>103000</v>
      </c>
      <c r="AG26" s="6">
        <f ca="1">ROUND(テーブル12026[[#This Row],[60代]],-3)</f>
        <v>88000</v>
      </c>
      <c r="AH26" s="6">
        <f ca="1">ROUND(テーブル12026[[#This Row],[70歳以上]],-3)</f>
        <v>127000</v>
      </c>
      <c r="AI26" s="6"/>
      <c r="AK26" s="2" t="s">
        <v>28</v>
      </c>
      <c r="AL26">
        <f ca="1">ROUND(テーブル1202620[[#This Row],[20代]],-3)</f>
        <v>39000</v>
      </c>
      <c r="AM26">
        <f ca="1">ROUND(テーブル1202620[[#This Row],[30代]],-3)</f>
        <v>65000</v>
      </c>
      <c r="AN26">
        <f ca="1">ROUND(テーブル1202620[[#This Row],[40代]],-3)</f>
        <v>64000</v>
      </c>
      <c r="AO26">
        <f ca="1">ROUND(テーブル1202620[[#This Row],[50代]],-3)</f>
        <v>115000</v>
      </c>
      <c r="AP26">
        <f ca="1">ROUND(テーブル1202620[[#This Row],[60代]],-3)</f>
        <v>59000</v>
      </c>
      <c r="AQ26">
        <f ca="1">ROUND(テーブル1202620[[#This Row],[70歳以上]],-3)</f>
        <v>130000</v>
      </c>
    </row>
    <row r="27" spans="1:43" x14ac:dyDescent="0.55000000000000004">
      <c r="A27" s="5" t="s">
        <v>29</v>
      </c>
      <c r="B27" s="3">
        <f ca="1">ROUND(テーブル1[[#This Row],[20代]],-3)</f>
        <v>54000</v>
      </c>
      <c r="C27" s="3">
        <f ca="1">ROUND(テーブル1[[#This Row],[30代]],-3)</f>
        <v>63000</v>
      </c>
      <c r="D27" s="3">
        <f ca="1">ROUND(テーブル1[[#This Row],[40代]],-3)</f>
        <v>91000</v>
      </c>
      <c r="E27" s="3">
        <f ca="1">ROUND(テーブル1[[#This Row],[50代]],-3)</f>
        <v>103000</v>
      </c>
      <c r="F27" s="3">
        <f ca="1">ROUND(テーブル1[[#This Row],[60代]],-3)</f>
        <v>83000</v>
      </c>
      <c r="G27" s="3">
        <f ca="1">ROUND(テーブル1[[#This Row],[70歳以上]],-3)</f>
        <v>130000</v>
      </c>
      <c r="H27" s="3"/>
      <c r="I27" s="4"/>
      <c r="J27" s="5" t="s">
        <v>29</v>
      </c>
      <c r="K27" s="3">
        <f ca="1">ROUND(テーブル2[[#This Row],[20代]],-3)</f>
        <v>83000</v>
      </c>
      <c r="L27" s="3">
        <f ca="1">ROUND(テーブル2[[#This Row],[30代]],-3)</f>
        <v>66000</v>
      </c>
      <c r="M27" s="3">
        <f ca="1">ROUND(テーブル2[[#This Row],[40代]],-3)</f>
        <v>96000</v>
      </c>
      <c r="N27" s="3">
        <f ca="1">ROUND(テーブル2[[#This Row],[50代]],-3)</f>
        <v>124000</v>
      </c>
      <c r="O27" s="3">
        <f ca="1">ROUND(テーブル2[[#This Row],[60代]],-3)</f>
        <v>77000</v>
      </c>
      <c r="P27" s="3">
        <f ca="1">ROUND(テーブル2[[#This Row],[70歳以上]],-3)</f>
        <v>110000</v>
      </c>
      <c r="Q27" s="3"/>
      <c r="R27" s="4"/>
      <c r="S27" s="5" t="s">
        <v>29</v>
      </c>
      <c r="T27" s="3">
        <f ca="1">ROUND(テーブル210[[#This Row],[20代]],-3)</f>
        <v>84000</v>
      </c>
      <c r="U27" s="3">
        <f ca="1">ROUND(テーブル210[[#This Row],[30代]],-3)</f>
        <v>72000</v>
      </c>
      <c r="V27" s="3">
        <f ca="1">ROUND(テーブル210[[#This Row],[40代]],-3)</f>
        <v>95000</v>
      </c>
      <c r="W27" s="3">
        <f ca="1">ROUND(テーブル210[[#This Row],[50代]],-3)</f>
        <v>118000</v>
      </c>
      <c r="X27" s="3">
        <f ca="1">ROUND(テーブル210[[#This Row],[60代]],-3)</f>
        <v>94000</v>
      </c>
      <c r="Y27" s="3">
        <f ca="1">ROUND(テーブル210[[#This Row],[70歳以上]],-3)</f>
        <v>116000</v>
      </c>
      <c r="Z27" s="3"/>
      <c r="AB27" s="2" t="s">
        <v>29</v>
      </c>
      <c r="AC27" s="6">
        <f ca="1">ROUND(テーブル12026[[#This Row],[20代]],-3)</f>
        <v>54000</v>
      </c>
      <c r="AD27" s="6">
        <f ca="1">ROUND(テーブル12026[[#This Row],[30代]],-3)</f>
        <v>62000</v>
      </c>
      <c r="AE27" s="6">
        <f ca="1">ROUND(テーブル12026[[#This Row],[40代]],-3)</f>
        <v>86000</v>
      </c>
      <c r="AF27" s="6">
        <f ca="1">ROUND(テーブル12026[[#This Row],[50代]],-3)</f>
        <v>101000</v>
      </c>
      <c r="AG27" s="6">
        <f ca="1">ROUND(テーブル12026[[#This Row],[60代]],-3)</f>
        <v>86000</v>
      </c>
      <c r="AH27" s="6">
        <f ca="1">ROUND(テーブル12026[[#This Row],[70歳以上]],-3)</f>
        <v>116000</v>
      </c>
      <c r="AI27" s="6"/>
      <c r="AK27" s="2" t="s">
        <v>29</v>
      </c>
      <c r="AL27">
        <f ca="1">ROUND(テーブル1202620[[#This Row],[20代]],-3)</f>
        <v>38000</v>
      </c>
      <c r="AM27">
        <f ca="1">ROUND(テーブル1202620[[#This Row],[30代]],-3)</f>
        <v>64000</v>
      </c>
      <c r="AN27">
        <f ca="1">ROUND(テーブル1202620[[#This Row],[40代]],-3)</f>
        <v>76000</v>
      </c>
      <c r="AO27">
        <f ca="1">ROUND(テーブル1202620[[#This Row],[50代]],-3)</f>
        <v>115000</v>
      </c>
      <c r="AP27">
        <f ca="1">ROUND(テーブル1202620[[#This Row],[60代]],-3)</f>
        <v>61000</v>
      </c>
      <c r="AQ27">
        <f ca="1">ROUND(テーブル1202620[[#This Row],[70歳以上]],-3)</f>
        <v>123000</v>
      </c>
    </row>
    <row r="28" spans="1:43" x14ac:dyDescent="0.55000000000000004">
      <c r="A28" s="5" t="s">
        <v>30</v>
      </c>
      <c r="B28" s="3">
        <f ca="1">ROUND(テーブル1[[#This Row],[20代]],-3)</f>
        <v>52000</v>
      </c>
      <c r="C28" s="3">
        <f ca="1">ROUND(テーブル1[[#This Row],[30代]],-3)</f>
        <v>65000</v>
      </c>
      <c r="D28" s="3">
        <f ca="1">ROUND(テーブル1[[#This Row],[40代]],-3)</f>
        <v>92000</v>
      </c>
      <c r="E28" s="3">
        <f ca="1">ROUND(テーブル1[[#This Row],[50代]],-3)</f>
        <v>101000</v>
      </c>
      <c r="F28" s="3">
        <f ca="1">ROUND(テーブル1[[#This Row],[60代]],-3)</f>
        <v>83000</v>
      </c>
      <c r="G28" s="3">
        <f ca="1">ROUND(テーブル1[[#This Row],[70歳以上]],-3)</f>
        <v>134000</v>
      </c>
      <c r="H28" s="3"/>
      <c r="I28" s="4"/>
      <c r="J28" s="5" t="s">
        <v>30</v>
      </c>
      <c r="K28" s="3">
        <f ca="1">ROUND(テーブル2[[#This Row],[20代]],-3)</f>
        <v>80000</v>
      </c>
      <c r="L28" s="3">
        <f ca="1">ROUND(テーブル2[[#This Row],[30代]],-3)</f>
        <v>65000</v>
      </c>
      <c r="M28" s="3">
        <f ca="1">ROUND(テーブル2[[#This Row],[40代]],-3)</f>
        <v>89000</v>
      </c>
      <c r="N28" s="3">
        <f ca="1">ROUND(テーブル2[[#This Row],[50代]],-3)</f>
        <v>120000</v>
      </c>
      <c r="O28" s="3">
        <f ca="1">ROUND(テーブル2[[#This Row],[60代]],-3)</f>
        <v>77000</v>
      </c>
      <c r="P28" s="3">
        <f ca="1">ROUND(テーブル2[[#This Row],[70歳以上]],-3)</f>
        <v>122000</v>
      </c>
      <c r="Q28" s="3"/>
      <c r="R28" s="4"/>
      <c r="S28" s="5" t="s">
        <v>30</v>
      </c>
      <c r="T28" s="3">
        <f ca="1">ROUND(テーブル210[[#This Row],[20代]],-3)</f>
        <v>82000</v>
      </c>
      <c r="U28" s="3">
        <f ca="1">ROUND(テーブル210[[#This Row],[30代]],-3)</f>
        <v>71000</v>
      </c>
      <c r="V28" s="3">
        <f ca="1">ROUND(テーブル210[[#This Row],[40代]],-3)</f>
        <v>95000</v>
      </c>
      <c r="W28" s="3">
        <f ca="1">ROUND(テーブル210[[#This Row],[50代]],-3)</f>
        <v>113000</v>
      </c>
      <c r="X28" s="3">
        <f ca="1">ROUND(テーブル210[[#This Row],[60代]],-3)</f>
        <v>93000</v>
      </c>
      <c r="Y28" s="3">
        <f ca="1">ROUND(テーブル210[[#This Row],[70歳以上]],-3)</f>
        <v>115000</v>
      </c>
      <c r="Z28" s="3"/>
      <c r="AB28" s="2" t="s">
        <v>30</v>
      </c>
      <c r="AC28" s="6">
        <f ca="1">ROUND(テーブル12026[[#This Row],[20代]],-3)</f>
        <v>50000</v>
      </c>
      <c r="AD28" s="6">
        <f ca="1">ROUND(テーブル12026[[#This Row],[30代]],-3)</f>
        <v>52000</v>
      </c>
      <c r="AE28" s="6">
        <f ca="1">ROUND(テーブル12026[[#This Row],[40代]],-3)</f>
        <v>89000</v>
      </c>
      <c r="AF28" s="6">
        <f ca="1">ROUND(テーブル12026[[#This Row],[50代]],-3)</f>
        <v>99000</v>
      </c>
      <c r="AG28" s="6">
        <f ca="1">ROUND(テーブル12026[[#This Row],[60代]],-3)</f>
        <v>89000</v>
      </c>
      <c r="AH28" s="6">
        <f ca="1">ROUND(テーブル12026[[#This Row],[70歳以上]],-3)</f>
        <v>110000</v>
      </c>
      <c r="AI28" s="6"/>
      <c r="AK28" s="2" t="s">
        <v>30</v>
      </c>
      <c r="AL28">
        <f ca="1">ROUND(テーブル1202620[[#This Row],[20代]],-3)</f>
        <v>40000</v>
      </c>
      <c r="AM28">
        <f ca="1">ROUND(テーブル1202620[[#This Row],[30代]],-3)</f>
        <v>59000</v>
      </c>
      <c r="AN28">
        <f ca="1">ROUND(テーブル1202620[[#This Row],[40代]],-3)</f>
        <v>80000</v>
      </c>
      <c r="AO28">
        <f ca="1">ROUND(テーブル1202620[[#This Row],[50代]],-3)</f>
        <v>116000</v>
      </c>
      <c r="AP28">
        <f ca="1">ROUND(テーブル1202620[[#This Row],[60代]],-3)</f>
        <v>66000</v>
      </c>
      <c r="AQ28">
        <f ca="1">ROUND(テーブル1202620[[#This Row],[70歳以上]],-3)</f>
        <v>115000</v>
      </c>
    </row>
    <row r="29" spans="1:43" x14ac:dyDescent="0.55000000000000004">
      <c r="A29" s="5" t="s">
        <v>31</v>
      </c>
      <c r="B29" s="3">
        <f ca="1">ROUND(テーブル1[[#This Row],[20代]],-3)</f>
        <v>53000</v>
      </c>
      <c r="C29" s="3">
        <f ca="1">ROUND(テーブル1[[#This Row],[30代]],-3)</f>
        <v>83000</v>
      </c>
      <c r="D29" s="3">
        <f ca="1">ROUND(テーブル1[[#This Row],[40代]],-3)</f>
        <v>106000</v>
      </c>
      <c r="E29" s="3">
        <f ca="1">ROUND(テーブル1[[#This Row],[50代]],-3)</f>
        <v>104000</v>
      </c>
      <c r="F29" s="3">
        <f ca="1">ROUND(テーブル1[[#This Row],[60代]],-3)</f>
        <v>90000</v>
      </c>
      <c r="G29" s="3">
        <f ca="1">ROUND(テーブル1[[#This Row],[70歳以上]],-3)</f>
        <v>134000</v>
      </c>
      <c r="H29" s="3"/>
      <c r="I29" s="4"/>
      <c r="J29" s="5" t="s">
        <v>31</v>
      </c>
      <c r="K29" s="3">
        <f ca="1">ROUND(テーブル2[[#This Row],[20代]],-3)</f>
        <v>79000</v>
      </c>
      <c r="L29" s="3">
        <f ca="1">ROUND(テーブル2[[#This Row],[30代]],-3)</f>
        <v>66000</v>
      </c>
      <c r="M29" s="3">
        <f ca="1">ROUND(テーブル2[[#This Row],[40代]],-3)</f>
        <v>88000</v>
      </c>
      <c r="N29" s="3">
        <f ca="1">ROUND(テーブル2[[#This Row],[50代]],-3)</f>
        <v>115000</v>
      </c>
      <c r="O29" s="3">
        <f ca="1">ROUND(テーブル2[[#This Row],[60代]],-3)</f>
        <v>79000</v>
      </c>
      <c r="P29" s="3">
        <f ca="1">ROUND(テーブル2[[#This Row],[70歳以上]],-3)</f>
        <v>136000</v>
      </c>
      <c r="Q29" s="3"/>
      <c r="R29" s="4"/>
      <c r="S29" s="5" t="s">
        <v>31</v>
      </c>
      <c r="T29" s="3">
        <f ca="1">ROUND(テーブル210[[#This Row],[20代]],-3)</f>
        <v>87000</v>
      </c>
      <c r="U29" s="3">
        <f ca="1">ROUND(テーブル210[[#This Row],[30代]],-3)</f>
        <v>69000</v>
      </c>
      <c r="V29" s="3">
        <f ca="1">ROUND(テーブル210[[#This Row],[40代]],-3)</f>
        <v>95000</v>
      </c>
      <c r="W29" s="3">
        <f ca="1">ROUND(テーブル210[[#This Row],[50代]],-3)</f>
        <v>107000</v>
      </c>
      <c r="X29" s="3">
        <f ca="1">ROUND(テーブル210[[#This Row],[60代]],-3)</f>
        <v>104000</v>
      </c>
      <c r="Y29" s="3">
        <f ca="1">ROUND(テーブル210[[#This Row],[70歳以上]],-3)</f>
        <v>124000</v>
      </c>
      <c r="Z29" s="3"/>
      <c r="AB29" s="2" t="s">
        <v>31</v>
      </c>
      <c r="AC29" s="6">
        <f ca="1">ROUND(テーブル12026[[#This Row],[20代]],-3)</f>
        <v>53000</v>
      </c>
      <c r="AD29" s="6">
        <f ca="1">ROUND(テーブル12026[[#This Row],[30代]],-3)</f>
        <v>55000</v>
      </c>
      <c r="AE29" s="6">
        <f ca="1">ROUND(テーブル12026[[#This Row],[40代]],-3)</f>
        <v>95000</v>
      </c>
      <c r="AF29" s="6">
        <f ca="1">ROUND(テーブル12026[[#This Row],[50代]],-3)</f>
        <v>104000</v>
      </c>
      <c r="AG29" s="6">
        <f ca="1">ROUND(テーブル12026[[#This Row],[60代]],-3)</f>
        <v>92000</v>
      </c>
      <c r="AH29" s="6">
        <f ca="1">ROUND(テーブル12026[[#This Row],[70歳以上]],-3)</f>
        <v>102000</v>
      </c>
      <c r="AI29" s="6"/>
      <c r="AK29" s="2" t="s">
        <v>31</v>
      </c>
      <c r="AL29">
        <f ca="1">ROUND(テーブル1202620[[#This Row],[20代]],-3)</f>
        <v>49000</v>
      </c>
      <c r="AM29">
        <f ca="1">ROUND(テーブル1202620[[#This Row],[30代]],-3)</f>
        <v>61000</v>
      </c>
      <c r="AN29">
        <f ca="1">ROUND(テーブル1202620[[#This Row],[40代]],-3)</f>
        <v>85000</v>
      </c>
      <c r="AO29">
        <f ca="1">ROUND(テーブル1202620[[#This Row],[50代]],-3)</f>
        <v>122000</v>
      </c>
      <c r="AP29">
        <f ca="1">ROUND(テーブル1202620[[#This Row],[60代]],-3)</f>
        <v>72000</v>
      </c>
      <c r="AQ29">
        <f ca="1">ROUND(テーブル1202620[[#This Row],[70歳以上]],-3)</f>
        <v>110000</v>
      </c>
    </row>
    <row r="30" spans="1:43" x14ac:dyDescent="0.55000000000000004">
      <c r="A30" s="5" t="s">
        <v>32</v>
      </c>
      <c r="B30" s="3">
        <f ca="1">ROUND(テーブル1[[#This Row],[20代]],-3)</f>
        <v>62000</v>
      </c>
      <c r="C30" s="3">
        <f ca="1">ROUND(テーブル1[[#This Row],[30代]],-3)</f>
        <v>95000</v>
      </c>
      <c r="D30" s="3">
        <f ca="1">ROUND(テーブル1[[#This Row],[40代]],-3)</f>
        <v>112000</v>
      </c>
      <c r="E30" s="3">
        <f ca="1">ROUND(テーブル1[[#This Row],[50代]],-3)</f>
        <v>105000</v>
      </c>
      <c r="F30" s="3">
        <f ca="1">ROUND(テーブル1[[#This Row],[60代]],-3)</f>
        <v>90000</v>
      </c>
      <c r="G30" s="3">
        <f ca="1">ROUND(テーブル1[[#This Row],[70歳以上]],-3)</f>
        <v>135000</v>
      </c>
      <c r="H30" s="3"/>
      <c r="I30" s="4"/>
      <c r="J30" s="5" t="s">
        <v>32</v>
      </c>
      <c r="K30" s="3">
        <f ca="1">ROUND(テーブル2[[#This Row],[20代]],-3)</f>
        <v>83000</v>
      </c>
      <c r="L30" s="3">
        <f ca="1">ROUND(テーブル2[[#This Row],[30代]],-3)</f>
        <v>73000</v>
      </c>
      <c r="M30" s="3">
        <f ca="1">ROUND(テーブル2[[#This Row],[40代]],-3)</f>
        <v>89000</v>
      </c>
      <c r="N30" s="3">
        <f ca="1">ROUND(テーブル2[[#This Row],[50代]],-3)</f>
        <v>116000</v>
      </c>
      <c r="O30" s="3">
        <f ca="1">ROUND(テーブル2[[#This Row],[60代]],-3)</f>
        <v>78000</v>
      </c>
      <c r="P30" s="3">
        <f ca="1">ROUND(テーブル2[[#This Row],[70歳以上]],-3)</f>
        <v>140000</v>
      </c>
      <c r="Q30" s="3"/>
      <c r="R30" s="4"/>
      <c r="S30" s="5" t="s">
        <v>32</v>
      </c>
      <c r="T30" s="3">
        <f ca="1">ROUND(テーブル210[[#This Row],[20代]],-3)</f>
        <v>118000</v>
      </c>
      <c r="U30" s="3">
        <f ca="1">ROUND(テーブル210[[#This Row],[30代]],-3)</f>
        <v>73000</v>
      </c>
      <c r="V30" s="3">
        <f ca="1">ROUND(テーブル210[[#This Row],[40代]],-3)</f>
        <v>96000</v>
      </c>
      <c r="W30" s="3">
        <f ca="1">ROUND(テーブル210[[#This Row],[50代]],-3)</f>
        <v>103000</v>
      </c>
      <c r="X30" s="3">
        <f ca="1">ROUND(テーブル210[[#This Row],[60代]],-3)</f>
        <v>98000</v>
      </c>
      <c r="Y30" s="3">
        <f ca="1">ROUND(テーブル210[[#This Row],[70歳以上]],-3)</f>
        <v>115000</v>
      </c>
      <c r="Z30" s="3"/>
      <c r="AB30" s="2" t="s">
        <v>32</v>
      </c>
      <c r="AC30" s="6">
        <f ca="1">ROUND(テーブル12026[[#This Row],[20代]],-3)</f>
        <v>56000</v>
      </c>
      <c r="AD30" s="6">
        <f ca="1">ROUND(テーブル12026[[#This Row],[30代]],-3)</f>
        <v>57000</v>
      </c>
      <c r="AE30" s="6">
        <f ca="1">ROUND(テーブル12026[[#This Row],[40代]],-3)</f>
        <v>105000</v>
      </c>
      <c r="AF30" s="6">
        <f ca="1">ROUND(テーブル12026[[#This Row],[50代]],-3)</f>
        <v>107000</v>
      </c>
      <c r="AG30" s="6">
        <f ca="1">ROUND(テーブル12026[[#This Row],[60代]],-3)</f>
        <v>90000</v>
      </c>
      <c r="AH30" s="6">
        <f ca="1">ROUND(テーブル12026[[#This Row],[70歳以上]],-3)</f>
        <v>99000</v>
      </c>
      <c r="AI30" s="6"/>
      <c r="AK30" s="2" t="s">
        <v>32</v>
      </c>
      <c r="AL30">
        <f ca="1">ROUND(テーブル1202620[[#This Row],[20代]],-3)</f>
        <v>47000</v>
      </c>
      <c r="AM30">
        <f ca="1">ROUND(テーブル1202620[[#This Row],[30代]],-3)</f>
        <v>69000</v>
      </c>
      <c r="AN30">
        <f ca="1">ROUND(テーブル1202620[[#This Row],[40代]],-3)</f>
        <v>98000</v>
      </c>
      <c r="AO30">
        <f ca="1">ROUND(テーブル1202620[[#This Row],[50代]],-3)</f>
        <v>126000</v>
      </c>
      <c r="AP30">
        <f ca="1">ROUND(テーブル1202620[[#This Row],[60代]],-3)</f>
        <v>77000</v>
      </c>
      <c r="AQ30">
        <f ca="1">ROUND(テーブル1202620[[#This Row],[70歳以上]],-3)</f>
        <v>105000</v>
      </c>
    </row>
    <row r="31" spans="1:43" x14ac:dyDescent="0.55000000000000004">
      <c r="A31" s="5" t="s">
        <v>33</v>
      </c>
      <c r="B31" s="3">
        <f ca="1">ROUND(テーブル1[[#This Row],[20代]],-3)</f>
        <v>74000</v>
      </c>
      <c r="C31" s="3">
        <f ca="1">ROUND(テーブル1[[#This Row],[30代]],-3)</f>
        <v>108000</v>
      </c>
      <c r="D31" s="3">
        <f ca="1">ROUND(テーブル1[[#This Row],[40代]],-3)</f>
        <v>124000</v>
      </c>
      <c r="E31" s="3">
        <f ca="1">ROUND(テーブル1[[#This Row],[50代]],-3)</f>
        <v>106000</v>
      </c>
      <c r="F31" s="3">
        <f ca="1">ROUND(テーブル1[[#This Row],[60代]],-3)</f>
        <v>83000</v>
      </c>
      <c r="G31" s="3">
        <f ca="1">ROUND(テーブル1[[#This Row],[70歳以上]],-3)</f>
        <v>141000</v>
      </c>
      <c r="H31" s="3"/>
      <c r="I31" s="4"/>
      <c r="J31" s="5" t="s">
        <v>33</v>
      </c>
      <c r="K31" s="3">
        <f ca="1">ROUND(テーブル2[[#This Row],[20代]],-3)</f>
        <v>95000</v>
      </c>
      <c r="L31" s="3">
        <f ca="1">ROUND(テーブル2[[#This Row],[30代]],-3)</f>
        <v>78000</v>
      </c>
      <c r="M31" s="3">
        <f ca="1">ROUND(テーブル2[[#This Row],[40代]],-3)</f>
        <v>97000</v>
      </c>
      <c r="N31" s="3">
        <f ca="1">ROUND(テーブル2[[#This Row],[50代]],-3)</f>
        <v>114000</v>
      </c>
      <c r="O31" s="3">
        <f ca="1">ROUND(テーブル2[[#This Row],[60代]],-3)</f>
        <v>69000</v>
      </c>
      <c r="P31" s="3">
        <f ca="1">ROUND(テーブル2[[#This Row],[70歳以上]],-3)</f>
        <v>145000</v>
      </c>
      <c r="Q31" s="3"/>
      <c r="R31" s="4"/>
      <c r="S31" s="5" t="s">
        <v>33</v>
      </c>
      <c r="T31" s="3">
        <f ca="1">ROUND(テーブル210[[#This Row],[20代]],-3)</f>
        <v>126000</v>
      </c>
      <c r="U31" s="3">
        <f ca="1">ROUND(テーブル210[[#This Row],[30代]],-3)</f>
        <v>73000</v>
      </c>
      <c r="V31" s="3">
        <f ca="1">ROUND(テーブル210[[#This Row],[40代]],-3)</f>
        <v>105000</v>
      </c>
      <c r="W31" s="3">
        <f ca="1">ROUND(テーブル210[[#This Row],[50代]],-3)</f>
        <v>97000</v>
      </c>
      <c r="X31" s="3">
        <f ca="1">ROUND(テーブル210[[#This Row],[60代]],-3)</f>
        <v>89000</v>
      </c>
      <c r="Y31" s="3">
        <f ca="1">ROUND(テーブル210[[#This Row],[70歳以上]],-3)</f>
        <v>116000</v>
      </c>
      <c r="Z31" s="3"/>
      <c r="AB31" s="2" t="s">
        <v>33</v>
      </c>
      <c r="AC31" s="6">
        <f ca="1">ROUND(テーブル12026[[#This Row],[20代]],-3)</f>
        <v>59000</v>
      </c>
      <c r="AD31" s="6">
        <f ca="1">ROUND(テーブル12026[[#This Row],[30代]],-3)</f>
        <v>55000</v>
      </c>
      <c r="AE31" s="6">
        <f ca="1">ROUND(テーブル12026[[#This Row],[40代]],-3)</f>
        <v>122000</v>
      </c>
      <c r="AF31" s="6">
        <f ca="1">ROUND(テーブル12026[[#This Row],[50代]],-3)</f>
        <v>95000</v>
      </c>
      <c r="AG31" s="6">
        <f ca="1">ROUND(テーブル12026[[#This Row],[60代]],-3)</f>
        <v>87000</v>
      </c>
      <c r="AH31" s="6">
        <f ca="1">ROUND(テーブル12026[[#This Row],[70歳以上]],-3)</f>
        <v>102000</v>
      </c>
      <c r="AI31" s="6"/>
      <c r="AK31" s="2" t="s">
        <v>33</v>
      </c>
      <c r="AL31">
        <f ca="1">ROUND(テーブル1202620[[#This Row],[20代]],-3)</f>
        <v>47000</v>
      </c>
      <c r="AM31">
        <f ca="1">ROUND(テーブル1202620[[#This Row],[30代]],-3)</f>
        <v>58000</v>
      </c>
      <c r="AN31">
        <f ca="1">ROUND(テーブル1202620[[#This Row],[40代]],-3)</f>
        <v>110000</v>
      </c>
      <c r="AO31">
        <f ca="1">ROUND(テーブル1202620[[#This Row],[50代]],-3)</f>
        <v>121000</v>
      </c>
      <c r="AP31">
        <f ca="1">ROUND(テーブル1202620[[#This Row],[60代]],-3)</f>
        <v>76000</v>
      </c>
      <c r="AQ31">
        <f ca="1">ROUND(テーブル1202620[[#This Row],[70歳以上]],-3)</f>
        <v>107000</v>
      </c>
    </row>
    <row r="32" spans="1:43" x14ac:dyDescent="0.55000000000000004">
      <c r="A32" s="5" t="s">
        <v>34</v>
      </c>
      <c r="B32" s="3">
        <f ca="1">ROUND(テーブル1[[#This Row],[20代]],-3)</f>
        <v>94000</v>
      </c>
      <c r="C32" s="3">
        <f ca="1">ROUND(テーブル1[[#This Row],[30代]],-3)</f>
        <v>116000</v>
      </c>
      <c r="D32" s="3">
        <f ca="1">ROUND(テーブル1[[#This Row],[40代]],-3)</f>
        <v>128000</v>
      </c>
      <c r="E32" s="3">
        <f ca="1">ROUND(テーブル1[[#This Row],[50代]],-3)</f>
        <v>107000</v>
      </c>
      <c r="F32" s="3">
        <f ca="1">ROUND(テーブル1[[#This Row],[60代]],-3)</f>
        <v>84000</v>
      </c>
      <c r="G32" s="3">
        <f ca="1">ROUND(テーブル1[[#This Row],[70歳以上]],-3)</f>
        <v>143000</v>
      </c>
      <c r="H32" s="3"/>
      <c r="I32" s="4"/>
      <c r="J32" s="5" t="s">
        <v>34</v>
      </c>
      <c r="K32" s="3">
        <f ca="1">ROUND(テーブル2[[#This Row],[20代]],-3)</f>
        <v>91000</v>
      </c>
      <c r="L32" s="3">
        <f ca="1">ROUND(テーブル2[[#This Row],[30代]],-3)</f>
        <v>83000</v>
      </c>
      <c r="M32" s="3">
        <f ca="1">ROUND(テーブル2[[#This Row],[40代]],-3)</f>
        <v>98000</v>
      </c>
      <c r="N32" s="3">
        <f ca="1">ROUND(テーブル2[[#This Row],[50代]],-3)</f>
        <v>115000</v>
      </c>
      <c r="O32" s="3">
        <f ca="1">ROUND(テーブル2[[#This Row],[60代]],-3)</f>
        <v>70000</v>
      </c>
      <c r="P32" s="3">
        <f ca="1">ROUND(テーブル2[[#This Row],[70歳以上]],-3)</f>
        <v>145000</v>
      </c>
      <c r="Q32" s="3"/>
      <c r="R32" s="4"/>
      <c r="S32" s="5" t="s">
        <v>34</v>
      </c>
      <c r="T32" s="3">
        <f ca="1">ROUND(テーブル210[[#This Row],[20代]],-3)</f>
        <v>109000</v>
      </c>
      <c r="U32" s="3">
        <f ca="1">ROUND(テーブル210[[#This Row],[30代]],-3)</f>
        <v>85000</v>
      </c>
      <c r="V32" s="3">
        <f ca="1">ROUND(テーブル210[[#This Row],[40代]],-3)</f>
        <v>113000</v>
      </c>
      <c r="W32" s="3">
        <f ca="1">ROUND(テーブル210[[#This Row],[50代]],-3)</f>
        <v>96000</v>
      </c>
      <c r="X32" s="3">
        <f ca="1">ROUND(テーブル210[[#This Row],[60代]],-3)</f>
        <v>91000</v>
      </c>
      <c r="Y32" s="3">
        <f ca="1">ROUND(テーブル210[[#This Row],[70歳以上]],-3)</f>
        <v>116000</v>
      </c>
      <c r="Z32" s="3"/>
      <c r="AB32" s="2" t="s">
        <v>34</v>
      </c>
      <c r="AC32" s="6">
        <f ca="1">ROUND(テーブル12026[[#This Row],[20代]],-3)</f>
        <v>60000</v>
      </c>
      <c r="AD32" s="6">
        <f ca="1">ROUND(テーブル12026[[#This Row],[30代]],-3)</f>
        <v>62000</v>
      </c>
      <c r="AE32" s="6">
        <f ca="1">ROUND(テーブル12026[[#This Row],[40代]],-3)</f>
        <v>130000</v>
      </c>
      <c r="AF32" s="6">
        <f ca="1">ROUND(テーブル12026[[#This Row],[50代]],-3)</f>
        <v>96000</v>
      </c>
      <c r="AG32" s="6">
        <f ca="1">ROUND(テーブル12026[[#This Row],[60代]],-3)</f>
        <v>89000</v>
      </c>
      <c r="AH32" s="6">
        <f ca="1">ROUND(テーブル12026[[#This Row],[70歳以上]],-3)</f>
        <v>102000</v>
      </c>
      <c r="AI32" s="6"/>
      <c r="AK32" s="2" t="s">
        <v>34</v>
      </c>
      <c r="AL32">
        <f ca="1">ROUND(テーブル1202620[[#This Row],[20代]],-3)</f>
        <v>50000</v>
      </c>
      <c r="AM32">
        <f ca="1">ROUND(テーブル1202620[[#This Row],[30代]],-3)</f>
        <v>59000</v>
      </c>
      <c r="AN32">
        <f ca="1">ROUND(テーブル1202620[[#This Row],[40代]],-3)</f>
        <v>115000</v>
      </c>
      <c r="AO32">
        <f ca="1">ROUND(テーブル1202620[[#This Row],[50代]],-3)</f>
        <v>124000</v>
      </c>
      <c r="AP32">
        <f ca="1">ROUND(テーブル1202620[[#This Row],[60代]],-3)</f>
        <v>80000</v>
      </c>
      <c r="AQ32">
        <f ca="1">ROUND(テーブル1202620[[#This Row],[70歳以上]],-3)</f>
        <v>109000</v>
      </c>
    </row>
    <row r="33" spans="1:43" x14ac:dyDescent="0.55000000000000004">
      <c r="A33" s="5" t="s">
        <v>35</v>
      </c>
      <c r="B33" s="3">
        <f ca="1">ROUND(テーブル1[[#This Row],[20代]],-3)</f>
        <v>101000</v>
      </c>
      <c r="C33" s="3">
        <f ca="1">ROUND(テーブル1[[#This Row],[30代]],-3)</f>
        <v>125000</v>
      </c>
      <c r="D33" s="3">
        <f ca="1">ROUND(テーブル1[[#This Row],[40代]],-3)</f>
        <v>131000</v>
      </c>
      <c r="E33" s="3">
        <f ca="1">ROUND(テーブル1[[#This Row],[50代]],-3)</f>
        <v>107000</v>
      </c>
      <c r="F33" s="3">
        <f ca="1">ROUND(テーブル1[[#This Row],[60代]],-3)</f>
        <v>87000</v>
      </c>
      <c r="G33" s="3">
        <f ca="1">ROUND(テーブル1[[#This Row],[70歳以上]],-3)</f>
        <v>144000</v>
      </c>
      <c r="H33" s="3"/>
      <c r="I33" s="4"/>
      <c r="J33" s="5" t="s">
        <v>35</v>
      </c>
      <c r="K33" s="3">
        <f ca="1">ROUND(テーブル2[[#This Row],[20代]],-3)</f>
        <v>86000</v>
      </c>
      <c r="L33" s="3">
        <f ca="1">ROUND(テーブル2[[#This Row],[30代]],-3)</f>
        <v>86000</v>
      </c>
      <c r="M33" s="3">
        <f ca="1">ROUND(テーブル2[[#This Row],[40代]],-3)</f>
        <v>98000</v>
      </c>
      <c r="N33" s="3">
        <f ca="1">ROUND(テーブル2[[#This Row],[50代]],-3)</f>
        <v>115000</v>
      </c>
      <c r="O33" s="3">
        <f ca="1">ROUND(テーブル2[[#This Row],[60代]],-3)</f>
        <v>73000</v>
      </c>
      <c r="P33" s="3">
        <f ca="1">ROUND(テーブル2[[#This Row],[70歳以上]],-3)</f>
        <v>145000</v>
      </c>
      <c r="Q33" s="3"/>
      <c r="R33" s="4"/>
      <c r="S33" s="5" t="s">
        <v>35</v>
      </c>
      <c r="T33" s="3">
        <f ca="1">ROUND(テーブル210[[#This Row],[20代]],-3)</f>
        <v>106000</v>
      </c>
      <c r="U33" s="3">
        <f ca="1">ROUND(テーブル210[[#This Row],[30代]],-3)</f>
        <v>91000</v>
      </c>
      <c r="V33" s="3">
        <f ca="1">ROUND(テーブル210[[#This Row],[40代]],-3)</f>
        <v>114000</v>
      </c>
      <c r="W33" s="3">
        <f ca="1">ROUND(テーブル210[[#This Row],[50代]],-3)</f>
        <v>101000</v>
      </c>
      <c r="X33" s="3">
        <f ca="1">ROUND(テーブル210[[#This Row],[60代]],-3)</f>
        <v>96000</v>
      </c>
      <c r="Y33" s="3">
        <f ca="1">ROUND(テーブル210[[#This Row],[70歳以上]],-3)</f>
        <v>115000</v>
      </c>
      <c r="Z33" s="3"/>
      <c r="AB33" s="2" t="s">
        <v>35</v>
      </c>
      <c r="AC33" s="6">
        <f ca="1">ROUND(テーブル12026[[#This Row],[20代]],-3)</f>
        <v>59000</v>
      </c>
      <c r="AD33" s="6">
        <f ca="1">ROUND(テーブル12026[[#This Row],[30代]],-3)</f>
        <v>68000</v>
      </c>
      <c r="AE33" s="6">
        <f ca="1">ROUND(テーブル12026[[#This Row],[40代]],-3)</f>
        <v>134000</v>
      </c>
      <c r="AF33" s="6">
        <f ca="1">ROUND(テーブル12026[[#This Row],[50代]],-3)</f>
        <v>103000</v>
      </c>
      <c r="AG33" s="6">
        <f ca="1">ROUND(テーブル12026[[#This Row],[60代]],-3)</f>
        <v>91000</v>
      </c>
      <c r="AH33" s="6">
        <f ca="1">ROUND(テーブル12026[[#This Row],[70歳以上]],-3)</f>
        <v>101000</v>
      </c>
      <c r="AI33" s="6"/>
      <c r="AK33" s="2" t="s">
        <v>35</v>
      </c>
      <c r="AL33">
        <f ca="1">ROUND(テーブル1202620[[#This Row],[20代]],-3)</f>
        <v>48000</v>
      </c>
      <c r="AM33">
        <f ca="1">ROUND(テーブル1202620[[#This Row],[30代]],-3)</f>
        <v>64000</v>
      </c>
      <c r="AN33">
        <f ca="1">ROUND(テーブル1202620[[#This Row],[40代]],-3)</f>
        <v>122000</v>
      </c>
      <c r="AO33">
        <f ca="1">ROUND(テーブル1202620[[#This Row],[50代]],-3)</f>
        <v>126000</v>
      </c>
      <c r="AP33">
        <f ca="1">ROUND(テーブル1202620[[#This Row],[60代]],-3)</f>
        <v>82000</v>
      </c>
      <c r="AQ33">
        <f ca="1">ROUND(テーブル1202620[[#This Row],[70歳以上]],-3)</f>
        <v>109000</v>
      </c>
    </row>
    <row r="34" spans="1:43" x14ac:dyDescent="0.55000000000000004">
      <c r="A34" s="5" t="s">
        <v>36</v>
      </c>
      <c r="B34" s="3">
        <f ca="1">ROUND(テーブル1[[#This Row],[20代]],-3)</f>
        <v>114000</v>
      </c>
      <c r="C34" s="3">
        <f ca="1">ROUND(テーブル1[[#This Row],[30代]],-3)</f>
        <v>132000</v>
      </c>
      <c r="D34" s="3">
        <f ca="1">ROUND(テーブル1[[#This Row],[40代]],-3)</f>
        <v>134000</v>
      </c>
      <c r="E34" s="3">
        <f ca="1">ROUND(テーブル1[[#This Row],[50代]],-3)</f>
        <v>115000</v>
      </c>
      <c r="F34" s="3">
        <f ca="1">ROUND(テーブル1[[#This Row],[60代]],-3)</f>
        <v>89000</v>
      </c>
      <c r="G34" s="3">
        <f ca="1">ROUND(テーブル1[[#This Row],[70歳以上]],-3)</f>
        <v>149000</v>
      </c>
      <c r="H34" s="3"/>
      <c r="I34" s="4"/>
      <c r="J34" s="5" t="s">
        <v>36</v>
      </c>
      <c r="K34" s="3">
        <f ca="1">ROUND(テーブル2[[#This Row],[20代]],-3)</f>
        <v>85000</v>
      </c>
      <c r="L34" s="3">
        <f ca="1">ROUND(テーブル2[[#This Row],[30代]],-3)</f>
        <v>85000</v>
      </c>
      <c r="M34" s="3">
        <f ca="1">ROUND(テーブル2[[#This Row],[40代]],-3)</f>
        <v>98000</v>
      </c>
      <c r="N34" s="3">
        <f ca="1">ROUND(テーブル2[[#This Row],[50代]],-3)</f>
        <v>120000</v>
      </c>
      <c r="O34" s="3">
        <f ca="1">ROUND(テーブル2[[#This Row],[60代]],-3)</f>
        <v>73000</v>
      </c>
      <c r="P34" s="3">
        <f ca="1">ROUND(テーブル2[[#This Row],[70歳以上]],-3)</f>
        <v>146000</v>
      </c>
      <c r="Q34" s="3"/>
      <c r="R34" s="4"/>
      <c r="S34" s="5" t="s">
        <v>36</v>
      </c>
      <c r="T34" s="3">
        <f ca="1">ROUND(テーブル210[[#This Row],[20代]],-3)</f>
        <v>107000</v>
      </c>
      <c r="U34" s="3">
        <f ca="1">ROUND(テーブル210[[#This Row],[30代]],-3)</f>
        <v>93000</v>
      </c>
      <c r="V34" s="3">
        <f ca="1">ROUND(テーブル210[[#This Row],[40代]],-3)</f>
        <v>114000</v>
      </c>
      <c r="W34" s="3">
        <f ca="1">ROUND(テーブル210[[#This Row],[50代]],-3)</f>
        <v>108000</v>
      </c>
      <c r="X34" s="3">
        <f ca="1">ROUND(テーブル210[[#This Row],[60代]],-3)</f>
        <v>97000</v>
      </c>
      <c r="Y34" s="3">
        <f ca="1">ROUND(テーブル210[[#This Row],[70歳以上]],-3)</f>
        <v>114000</v>
      </c>
      <c r="Z34" s="3"/>
      <c r="AB34" s="2" t="s">
        <v>36</v>
      </c>
      <c r="AC34" s="6">
        <f ca="1">ROUND(テーブル12026[[#This Row],[20代]],-3)</f>
        <v>60000</v>
      </c>
      <c r="AD34" s="6">
        <f ca="1">ROUND(テーブル12026[[#This Row],[30代]],-3)</f>
        <v>73000</v>
      </c>
      <c r="AE34" s="6">
        <f ca="1">ROUND(テーブル12026[[#This Row],[40代]],-3)</f>
        <v>141000</v>
      </c>
      <c r="AF34" s="6">
        <f ca="1">ROUND(テーブル12026[[#This Row],[50代]],-3)</f>
        <v>108000</v>
      </c>
      <c r="AG34" s="6">
        <f ca="1">ROUND(テーブル12026[[#This Row],[60代]],-3)</f>
        <v>96000</v>
      </c>
      <c r="AH34" s="6">
        <f ca="1">ROUND(テーブル12026[[#This Row],[70歳以上]],-3)</f>
        <v>102000</v>
      </c>
      <c r="AI34" s="6"/>
      <c r="AK34" s="2" t="s">
        <v>36</v>
      </c>
      <c r="AL34">
        <f ca="1">ROUND(テーブル1202620[[#This Row],[20代]],-3)</f>
        <v>48000</v>
      </c>
      <c r="AM34">
        <f ca="1">ROUND(テーブル1202620[[#This Row],[30代]],-3)</f>
        <v>69000</v>
      </c>
      <c r="AN34">
        <f ca="1">ROUND(テーブル1202620[[#This Row],[40代]],-3)</f>
        <v>128000</v>
      </c>
      <c r="AO34">
        <f ca="1">ROUND(テーブル1202620[[#This Row],[50代]],-3)</f>
        <v>129000</v>
      </c>
      <c r="AP34">
        <f ca="1">ROUND(テーブル1202620[[#This Row],[60代]],-3)</f>
        <v>87000</v>
      </c>
      <c r="AQ34">
        <f ca="1">ROUND(テーブル1202620[[#This Row],[70歳以上]],-3)</f>
        <v>108000</v>
      </c>
    </row>
    <row r="35" spans="1:43" x14ac:dyDescent="0.55000000000000004">
      <c r="A35" s="5" t="s">
        <v>37</v>
      </c>
      <c r="B35" s="3">
        <f ca="1">ROUND(テーブル1[[#This Row],[20代]],-3)</f>
        <v>120000</v>
      </c>
      <c r="C35" s="3">
        <f ca="1">ROUND(テーブル1[[#This Row],[30代]],-3)</f>
        <v>137000</v>
      </c>
      <c r="D35" s="3">
        <f ca="1">ROUND(テーブル1[[#This Row],[40代]],-3)</f>
        <v>139000</v>
      </c>
      <c r="E35" s="3">
        <f ca="1">ROUND(テーブル1[[#This Row],[50代]],-3)</f>
        <v>115000</v>
      </c>
      <c r="F35" s="3">
        <f ca="1">ROUND(テーブル1[[#This Row],[60代]],-3)</f>
        <v>91000</v>
      </c>
      <c r="G35" s="3">
        <f ca="1">ROUND(テーブル1[[#This Row],[70歳以上]],-3)</f>
        <v>150000</v>
      </c>
      <c r="H35" s="3"/>
      <c r="I35" s="4"/>
      <c r="J35" s="5" t="s">
        <v>37</v>
      </c>
      <c r="K35" s="3">
        <f ca="1">ROUND(テーブル2[[#This Row],[20代]],-3)</f>
        <v>85000</v>
      </c>
      <c r="L35" s="3">
        <f ca="1">ROUND(テーブル2[[#This Row],[30代]],-3)</f>
        <v>86000</v>
      </c>
      <c r="M35" s="3">
        <f ca="1">ROUND(テーブル2[[#This Row],[40代]],-3)</f>
        <v>99000</v>
      </c>
      <c r="N35" s="3">
        <f ca="1">ROUND(テーブル2[[#This Row],[50代]],-3)</f>
        <v>119000</v>
      </c>
      <c r="O35" s="3">
        <f ca="1">ROUND(テーブル2[[#This Row],[60代]],-3)</f>
        <v>72000</v>
      </c>
      <c r="P35" s="3">
        <f ca="1">ROUND(テーブル2[[#This Row],[70歳以上]],-3)</f>
        <v>143000</v>
      </c>
      <c r="Q35" s="3"/>
      <c r="R35" s="4"/>
      <c r="S35" s="5" t="s">
        <v>37</v>
      </c>
      <c r="T35" s="3">
        <f ca="1">ROUND(テーブル210[[#This Row],[20代]],-3)</f>
        <v>106000</v>
      </c>
      <c r="U35" s="3">
        <f ca="1">ROUND(テーブル210[[#This Row],[30代]],-3)</f>
        <v>94000</v>
      </c>
      <c r="V35" s="3">
        <f ca="1">ROUND(テーブル210[[#This Row],[40代]],-3)</f>
        <v>115000</v>
      </c>
      <c r="W35" s="3">
        <f ca="1">ROUND(テーブル210[[#This Row],[50代]],-3)</f>
        <v>112000</v>
      </c>
      <c r="X35" s="3">
        <f ca="1">ROUND(テーブル210[[#This Row],[60代]],-3)</f>
        <v>98000</v>
      </c>
      <c r="Y35" s="3">
        <f ca="1">ROUND(テーブル210[[#This Row],[70歳以上]],-3)</f>
        <v>112000</v>
      </c>
      <c r="Z35" s="3"/>
      <c r="AB35" s="2" t="s">
        <v>37</v>
      </c>
      <c r="AC35" s="6">
        <f ca="1">ROUND(テーブル12026[[#This Row],[20代]],-3)</f>
        <v>57000</v>
      </c>
      <c r="AD35" s="6">
        <f ca="1">ROUND(テーブル12026[[#This Row],[30代]],-3)</f>
        <v>78000</v>
      </c>
      <c r="AE35" s="6">
        <f ca="1">ROUND(テーブル12026[[#This Row],[40代]],-3)</f>
        <v>154000</v>
      </c>
      <c r="AF35" s="6">
        <f ca="1">ROUND(テーブル12026[[#This Row],[50代]],-3)</f>
        <v>111000</v>
      </c>
      <c r="AG35" s="6">
        <f ca="1">ROUND(テーブル12026[[#This Row],[60代]],-3)</f>
        <v>100000</v>
      </c>
      <c r="AH35" s="6">
        <f ca="1">ROUND(テーブル12026[[#This Row],[70歳以上]],-3)</f>
        <v>100000</v>
      </c>
      <c r="AI35" s="6"/>
      <c r="AK35" s="2" t="s">
        <v>37</v>
      </c>
      <c r="AL35">
        <f ca="1">ROUND(テーブル1202620[[#This Row],[20代]],-3)</f>
        <v>49000</v>
      </c>
      <c r="AM35">
        <f ca="1">ROUND(テーブル1202620[[#This Row],[30代]],-3)</f>
        <v>74000</v>
      </c>
      <c r="AN35">
        <f ca="1">ROUND(テーブル1202620[[#This Row],[40代]],-3)</f>
        <v>137000</v>
      </c>
      <c r="AO35">
        <f ca="1">ROUND(テーブル1202620[[#This Row],[50代]],-3)</f>
        <v>129000</v>
      </c>
      <c r="AP35">
        <f ca="1">ROUND(テーブル1202620[[#This Row],[60代]],-3)</f>
        <v>93000</v>
      </c>
      <c r="AQ35">
        <f ca="1">ROUND(テーブル1202620[[#This Row],[70歳以上]],-3)</f>
        <v>106000</v>
      </c>
    </row>
    <row r="36" spans="1:43" x14ac:dyDescent="0.55000000000000004">
      <c r="A36" s="5" t="s">
        <v>38</v>
      </c>
      <c r="B36" s="3">
        <f ca="1">ROUND(テーブル1[[#This Row],[20代]],-3)</f>
        <v>124000</v>
      </c>
      <c r="C36" s="3">
        <f ca="1">ROUND(テーブル1[[#This Row],[30代]],-3)</f>
        <v>143000</v>
      </c>
      <c r="D36" s="3">
        <f ca="1">ROUND(テーブル1[[#This Row],[40代]],-3)</f>
        <v>140000</v>
      </c>
      <c r="E36" s="3">
        <f ca="1">ROUND(テーブル1[[#This Row],[50代]],-3)</f>
        <v>113000</v>
      </c>
      <c r="F36" s="3">
        <f ca="1">ROUND(テーブル1[[#This Row],[60代]],-3)</f>
        <v>91000</v>
      </c>
      <c r="G36" s="3">
        <f ca="1">ROUND(テーブル1[[#This Row],[70歳以上]],-3)</f>
        <v>152000</v>
      </c>
      <c r="H36" s="3"/>
      <c r="I36" s="4"/>
      <c r="J36" s="5" t="s">
        <v>38</v>
      </c>
      <c r="K36" s="3">
        <f ca="1">ROUND(テーブル2[[#This Row],[20代]],-3)</f>
        <v>86000</v>
      </c>
      <c r="L36" s="3">
        <f ca="1">ROUND(テーブル2[[#This Row],[30代]],-3)</f>
        <v>86000</v>
      </c>
      <c r="M36" s="3">
        <f ca="1">ROUND(テーブル2[[#This Row],[40代]],-3)</f>
        <v>100000</v>
      </c>
      <c r="N36" s="3">
        <f ca="1">ROUND(テーブル2[[#This Row],[50代]],-3)</f>
        <v>113000</v>
      </c>
      <c r="O36" s="3">
        <f ca="1">ROUND(テーブル2[[#This Row],[60代]],-3)</f>
        <v>71000</v>
      </c>
      <c r="P36" s="3">
        <f ca="1">ROUND(テーブル2[[#This Row],[70歳以上]],-3)</f>
        <v>140000</v>
      </c>
      <c r="Q36" s="3"/>
      <c r="R36" s="4"/>
      <c r="S36" s="5" t="s">
        <v>38</v>
      </c>
      <c r="T36" s="3">
        <f ca="1">ROUND(テーブル210[[#This Row],[20代]],-3)</f>
        <v>107000</v>
      </c>
      <c r="U36" s="3">
        <f ca="1">ROUND(テーブル210[[#This Row],[30代]],-3)</f>
        <v>92000</v>
      </c>
      <c r="V36" s="3">
        <f ca="1">ROUND(テーブル210[[#This Row],[40代]],-3)</f>
        <v>117000</v>
      </c>
      <c r="W36" s="3">
        <f ca="1">ROUND(テーブル210[[#This Row],[50代]],-3)</f>
        <v>111000</v>
      </c>
      <c r="X36" s="3">
        <f ca="1">ROUND(テーブル210[[#This Row],[60代]],-3)</f>
        <v>94000</v>
      </c>
      <c r="Y36" s="3">
        <f ca="1">ROUND(テーブル210[[#This Row],[70歳以上]],-3)</f>
        <v>109000</v>
      </c>
      <c r="Z36" s="3"/>
      <c r="AB36" s="2" t="s">
        <v>38</v>
      </c>
      <c r="AC36" s="6">
        <f ca="1">ROUND(テーブル12026[[#This Row],[20代]],-3)</f>
        <v>57000</v>
      </c>
      <c r="AD36" s="6">
        <f ca="1">ROUND(テーブル12026[[#This Row],[30代]],-3)</f>
        <v>78000</v>
      </c>
      <c r="AE36" s="6">
        <f ca="1">ROUND(テーブル12026[[#This Row],[40代]],-3)</f>
        <v>158000</v>
      </c>
      <c r="AF36" s="6">
        <f ca="1">ROUND(テーブル12026[[#This Row],[50代]],-3)</f>
        <v>111000</v>
      </c>
      <c r="AG36" s="6">
        <f ca="1">ROUND(テーブル12026[[#This Row],[60代]],-3)</f>
        <v>97000</v>
      </c>
      <c r="AH36" s="6">
        <f ca="1">ROUND(テーブル12026[[#This Row],[70歳以上]],-3)</f>
        <v>96000</v>
      </c>
      <c r="AI36" s="6"/>
      <c r="AK36" s="2" t="s">
        <v>38</v>
      </c>
      <c r="AL36">
        <f ca="1">ROUND(テーブル1202620[[#This Row],[20代]],-3)</f>
        <v>49000</v>
      </c>
      <c r="AM36">
        <f ca="1">ROUND(テーブル1202620[[#This Row],[30代]],-3)</f>
        <v>75000</v>
      </c>
      <c r="AN36">
        <f ca="1">ROUND(テーブル1202620[[#This Row],[40代]],-3)</f>
        <v>145000</v>
      </c>
      <c r="AO36">
        <f ca="1">ROUND(テーブル1202620[[#This Row],[50代]],-3)</f>
        <v>127000</v>
      </c>
      <c r="AP36">
        <f ca="1">ROUND(テーブル1202620[[#This Row],[60代]],-3)</f>
        <v>95000</v>
      </c>
      <c r="AQ36">
        <f ca="1">ROUND(テーブル1202620[[#This Row],[70歳以上]],-3)</f>
        <v>102000</v>
      </c>
    </row>
    <row r="37" spans="1:43" x14ac:dyDescent="0.55000000000000004">
      <c r="A37" s="5" t="s">
        <v>39</v>
      </c>
      <c r="B37" s="3">
        <f ca="1">ROUND(テーブル1[[#This Row],[20代]],-3)</f>
        <v>126000</v>
      </c>
      <c r="C37" s="3">
        <f ca="1">ROUND(テーブル1[[#This Row],[30代]],-3)</f>
        <v>146000</v>
      </c>
      <c r="D37" s="3">
        <f ca="1">ROUND(テーブル1[[#This Row],[40代]],-3)</f>
        <v>139000</v>
      </c>
      <c r="E37" s="3">
        <f ca="1">ROUND(テーブル1[[#This Row],[50代]],-3)</f>
        <v>106000</v>
      </c>
      <c r="F37" s="3">
        <f ca="1">ROUND(テーブル1[[#This Row],[60代]],-3)</f>
        <v>91000</v>
      </c>
      <c r="G37" s="3">
        <f ca="1">ROUND(テーブル1[[#This Row],[70歳以上]],-3)</f>
        <v>154000</v>
      </c>
      <c r="H37" s="3"/>
      <c r="I37" s="4"/>
      <c r="J37" s="5" t="s">
        <v>39</v>
      </c>
      <c r="K37" s="3">
        <f ca="1">ROUND(テーブル2[[#This Row],[20代]],-3)</f>
        <v>87000</v>
      </c>
      <c r="L37" s="3">
        <f ca="1">ROUND(テーブル2[[#This Row],[30代]],-3)</f>
        <v>88000</v>
      </c>
      <c r="M37" s="3">
        <f ca="1">ROUND(テーブル2[[#This Row],[40代]],-3)</f>
        <v>100000</v>
      </c>
      <c r="N37" s="3">
        <f ca="1">ROUND(テーブル2[[#This Row],[50代]],-3)</f>
        <v>106000</v>
      </c>
      <c r="O37" s="3">
        <f ca="1">ROUND(テーブル2[[#This Row],[60代]],-3)</f>
        <v>67000</v>
      </c>
      <c r="P37" s="3">
        <f ca="1">ROUND(テーブル2[[#This Row],[70歳以上]],-3)</f>
        <v>136000</v>
      </c>
      <c r="Q37" s="3"/>
      <c r="R37" s="4"/>
      <c r="S37" s="5" t="s">
        <v>39</v>
      </c>
      <c r="T37" s="3">
        <f ca="1">ROUND(テーブル210[[#This Row],[20代]],-3)</f>
        <v>104000</v>
      </c>
      <c r="U37" s="3">
        <f ca="1">ROUND(テーブル210[[#This Row],[30代]],-3)</f>
        <v>83000</v>
      </c>
      <c r="V37" s="3">
        <f ca="1">ROUND(テーブル210[[#This Row],[40代]],-3)</f>
        <v>118000</v>
      </c>
      <c r="W37" s="3">
        <f ca="1">ROUND(テーブル210[[#This Row],[50代]],-3)</f>
        <v>112000</v>
      </c>
      <c r="X37" s="3">
        <f ca="1">ROUND(テーブル210[[#This Row],[60代]],-3)</f>
        <v>90000</v>
      </c>
      <c r="Y37" s="3">
        <f ca="1">ROUND(テーブル210[[#This Row],[70歳以上]],-3)</f>
        <v>105000</v>
      </c>
      <c r="Z37" s="3"/>
      <c r="AB37" s="2" t="s">
        <v>39</v>
      </c>
      <c r="AC37" s="6">
        <f ca="1">ROUND(テーブル12026[[#This Row],[20代]],-3)</f>
        <v>55000</v>
      </c>
      <c r="AD37" s="6">
        <f ca="1">ROUND(テーブル12026[[#This Row],[30代]],-3)</f>
        <v>75000</v>
      </c>
      <c r="AE37" s="6">
        <f ca="1">ROUND(テーブル12026[[#This Row],[40代]],-3)</f>
        <v>159000</v>
      </c>
      <c r="AF37" s="6">
        <f ca="1">ROUND(テーブル12026[[#This Row],[50代]],-3)</f>
        <v>109000</v>
      </c>
      <c r="AG37" s="6">
        <f ca="1">ROUND(テーブル12026[[#This Row],[60代]],-3)</f>
        <v>93000</v>
      </c>
      <c r="AH37" s="6">
        <f ca="1">ROUND(テーブル12026[[#This Row],[70歳以上]],-3)</f>
        <v>95000</v>
      </c>
      <c r="AI37" s="6"/>
      <c r="AK37" s="2" t="s">
        <v>39</v>
      </c>
      <c r="AL37">
        <f ca="1">ROUND(テーブル1202620[[#This Row],[20代]],-3)</f>
        <v>48000</v>
      </c>
      <c r="AM37">
        <f ca="1">ROUND(テーブル1202620[[#This Row],[30代]],-3)</f>
        <v>70000</v>
      </c>
      <c r="AN37">
        <f ca="1">ROUND(テーブル1202620[[#This Row],[40代]],-3)</f>
        <v>146000</v>
      </c>
      <c r="AO37">
        <f ca="1">ROUND(テーブル1202620[[#This Row],[50代]],-3)</f>
        <v>126000</v>
      </c>
      <c r="AP37">
        <f ca="1">ROUND(テーブル1202620[[#This Row],[60代]],-3)</f>
        <v>94000</v>
      </c>
      <c r="AQ37">
        <f ca="1">ROUND(テーブル1202620[[#This Row],[70歳以上]],-3)</f>
        <v>101000</v>
      </c>
    </row>
    <row r="38" spans="1:43" x14ac:dyDescent="0.55000000000000004">
      <c r="A38" s="5" t="s">
        <v>40</v>
      </c>
      <c r="B38" s="3">
        <f ca="1">ROUND(テーブル1[[#This Row],[20代]],-3)</f>
        <v>126000</v>
      </c>
      <c r="C38" s="3">
        <f ca="1">ROUND(テーブル1[[#This Row],[30代]],-3)</f>
        <v>149000</v>
      </c>
      <c r="D38" s="3">
        <f ca="1">ROUND(テーブル1[[#This Row],[40代]],-3)</f>
        <v>139000</v>
      </c>
      <c r="E38" s="3">
        <f ca="1">ROUND(テーブル1[[#This Row],[50代]],-3)</f>
        <v>103000</v>
      </c>
      <c r="F38" s="3">
        <f ca="1">ROUND(テーブル1[[#This Row],[60代]],-3)</f>
        <v>88000</v>
      </c>
      <c r="G38" s="3">
        <f ca="1">ROUND(テーブル1[[#This Row],[70歳以上]],-3)</f>
        <v>154000</v>
      </c>
      <c r="H38" s="3"/>
      <c r="I38" s="4"/>
      <c r="J38" s="5" t="s">
        <v>40</v>
      </c>
      <c r="K38" s="3">
        <f ca="1">ROUND(テーブル2[[#This Row],[20代]],-3)</f>
        <v>85000</v>
      </c>
      <c r="L38" s="3">
        <f ca="1">ROUND(テーブル2[[#This Row],[30代]],-3)</f>
        <v>88000</v>
      </c>
      <c r="M38" s="3">
        <f ca="1">ROUND(テーブル2[[#This Row],[40代]],-3)</f>
        <v>99000</v>
      </c>
      <c r="N38" s="3">
        <f ca="1">ROUND(テーブル2[[#This Row],[50代]],-3)</f>
        <v>101000</v>
      </c>
      <c r="O38" s="3">
        <f ca="1">ROUND(テーブル2[[#This Row],[60代]],-3)</f>
        <v>66000</v>
      </c>
      <c r="P38" s="3">
        <f ca="1">ROUND(テーブル2[[#This Row],[70歳以上]],-3)</f>
        <v>132000</v>
      </c>
      <c r="Q38" s="3"/>
      <c r="R38" s="4"/>
      <c r="S38" s="5" t="s">
        <v>40</v>
      </c>
      <c r="T38" s="3">
        <f ca="1">ROUND(テーブル210[[#This Row],[20代]],-3)</f>
        <v>103000</v>
      </c>
      <c r="U38" s="3">
        <f ca="1">ROUND(テーブル210[[#This Row],[30代]],-3)</f>
        <v>77000</v>
      </c>
      <c r="V38" s="3">
        <f ca="1">ROUND(テーブル210[[#This Row],[40代]],-3)</f>
        <v>118000</v>
      </c>
      <c r="W38" s="3">
        <f ca="1">ROUND(テーブル210[[#This Row],[50代]],-3)</f>
        <v>110000</v>
      </c>
      <c r="X38" s="3">
        <f ca="1">ROUND(テーブル210[[#This Row],[60代]],-3)</f>
        <v>87000</v>
      </c>
      <c r="Y38" s="3">
        <f ca="1">ROUND(テーブル210[[#This Row],[70歳以上]],-3)</f>
        <v>102000</v>
      </c>
      <c r="Z38" s="3"/>
      <c r="AB38" s="2" t="s">
        <v>40</v>
      </c>
      <c r="AC38" s="6">
        <f ca="1">ROUND(テーブル12026[[#This Row],[20代]],-3)</f>
        <v>54000</v>
      </c>
      <c r="AD38" s="6">
        <f ca="1">ROUND(テーブル12026[[#This Row],[30代]],-3)</f>
        <v>71000</v>
      </c>
      <c r="AE38" s="6">
        <f ca="1">ROUND(テーブル12026[[#This Row],[40代]],-3)</f>
        <v>158000</v>
      </c>
      <c r="AF38" s="6">
        <f ca="1">ROUND(テーブル12026[[#This Row],[50代]],-3)</f>
        <v>107000</v>
      </c>
      <c r="AG38" s="6">
        <f ca="1">ROUND(テーブル12026[[#This Row],[60代]],-3)</f>
        <v>88000</v>
      </c>
      <c r="AH38" s="6">
        <f ca="1">ROUND(テーブル12026[[#This Row],[70歳以上]],-3)</f>
        <v>90000</v>
      </c>
      <c r="AI38" s="6"/>
      <c r="AK38" s="2" t="s">
        <v>40</v>
      </c>
      <c r="AL38">
        <f ca="1">ROUND(テーブル1202620[[#This Row],[20代]],-3)</f>
        <v>46000</v>
      </c>
      <c r="AM38">
        <f ca="1">ROUND(テーブル1202620[[#This Row],[30代]],-3)</f>
        <v>67000</v>
      </c>
      <c r="AN38">
        <f ca="1">ROUND(テーブル1202620[[#This Row],[40代]],-3)</f>
        <v>145000</v>
      </c>
      <c r="AO38">
        <f ca="1">ROUND(テーブル1202620[[#This Row],[50代]],-3)</f>
        <v>125000</v>
      </c>
      <c r="AP38">
        <f ca="1">ROUND(テーブル1202620[[#This Row],[60代]],-3)</f>
        <v>91000</v>
      </c>
      <c r="AQ38">
        <f ca="1">ROUND(テーブル1202620[[#This Row],[70歳以上]],-3)</f>
        <v>98000</v>
      </c>
    </row>
    <row r="39" spans="1:43" x14ac:dyDescent="0.55000000000000004">
      <c r="A39" s="5" t="s">
        <v>41</v>
      </c>
      <c r="B39" s="3">
        <f ca="1">ROUND(テーブル1[[#This Row],[20代]],-3)</f>
        <v>126000</v>
      </c>
      <c r="C39" s="3">
        <f ca="1">ROUND(テーブル1[[#This Row],[30代]],-3)</f>
        <v>150000</v>
      </c>
      <c r="D39" s="3">
        <f ca="1">ROUND(テーブル1[[#This Row],[40代]],-3)</f>
        <v>135000</v>
      </c>
      <c r="E39" s="3">
        <f ca="1">ROUND(テーブル1[[#This Row],[50代]],-3)</f>
        <v>103000</v>
      </c>
      <c r="F39" s="3">
        <f ca="1">ROUND(テーブル1[[#This Row],[60代]],-3)</f>
        <v>85000</v>
      </c>
      <c r="G39" s="3">
        <f ca="1">ROUND(テーブル1[[#This Row],[70歳以上]],-3)</f>
        <v>154000</v>
      </c>
      <c r="H39" s="3"/>
      <c r="I39" s="4"/>
      <c r="J39" s="5" t="s">
        <v>41</v>
      </c>
      <c r="K39" s="3">
        <f ca="1">ROUND(テーブル2[[#This Row],[20代]],-3)</f>
        <v>86000</v>
      </c>
      <c r="L39" s="3">
        <f ca="1">ROUND(テーブル2[[#This Row],[30代]],-3)</f>
        <v>89000</v>
      </c>
      <c r="M39" s="3">
        <f ca="1">ROUND(テーブル2[[#This Row],[40代]],-3)</f>
        <v>97000</v>
      </c>
      <c r="N39" s="3">
        <f ca="1">ROUND(テーブル2[[#This Row],[50代]],-3)</f>
        <v>99000</v>
      </c>
      <c r="O39" s="3">
        <f ca="1">ROUND(テーブル2[[#This Row],[60代]],-3)</f>
        <v>65000</v>
      </c>
      <c r="P39" s="3">
        <f ca="1">ROUND(テーブル2[[#This Row],[70歳以上]],-3)</f>
        <v>124000</v>
      </c>
      <c r="Q39" s="3"/>
      <c r="R39" s="4"/>
      <c r="S39" s="5" t="s">
        <v>41</v>
      </c>
      <c r="T39" s="3">
        <f ca="1">ROUND(テーブル210[[#This Row],[20代]],-3)</f>
        <v>99000</v>
      </c>
      <c r="U39" s="3">
        <f ca="1">ROUND(テーブル210[[#This Row],[30代]],-3)</f>
        <v>76000</v>
      </c>
      <c r="V39" s="3">
        <f ca="1">ROUND(テーブル210[[#This Row],[40代]],-3)</f>
        <v>116000</v>
      </c>
      <c r="W39" s="3">
        <f ca="1">ROUND(テーブル210[[#This Row],[50代]],-3)</f>
        <v>110000</v>
      </c>
      <c r="X39" s="3">
        <f ca="1">ROUND(テーブル210[[#This Row],[60代]],-3)</f>
        <v>84000</v>
      </c>
      <c r="Y39" s="3">
        <f ca="1">ROUND(テーブル210[[#This Row],[70歳以上]],-3)</f>
        <v>96000</v>
      </c>
      <c r="Z39" s="3"/>
      <c r="AB39" s="2" t="s">
        <v>41</v>
      </c>
      <c r="AC39" s="6">
        <f ca="1">ROUND(テーブル12026[[#This Row],[20代]],-3)</f>
        <v>52000</v>
      </c>
      <c r="AD39" s="6">
        <f ca="1">ROUND(テーブル12026[[#This Row],[30代]],-3)</f>
        <v>70000</v>
      </c>
      <c r="AE39" s="6">
        <f ca="1">ROUND(テーブル12026[[#This Row],[40代]],-3)</f>
        <v>154000</v>
      </c>
      <c r="AF39" s="6">
        <f ca="1">ROUND(テーブル12026[[#This Row],[50代]],-3)</f>
        <v>105000</v>
      </c>
      <c r="AG39" s="6">
        <f ca="1">ROUND(テーブル12026[[#This Row],[60代]],-3)</f>
        <v>84000</v>
      </c>
      <c r="AH39" s="6">
        <f ca="1">ROUND(テーブル12026[[#This Row],[70歳以上]],-3)</f>
        <v>89000</v>
      </c>
      <c r="AI39" s="6"/>
      <c r="AK39" s="2" t="s">
        <v>41</v>
      </c>
      <c r="AL39">
        <f ca="1">ROUND(テーブル1202620[[#This Row],[20代]],-3)</f>
        <v>44000</v>
      </c>
      <c r="AM39">
        <f ca="1">ROUND(テーブル1202620[[#This Row],[30代]],-3)</f>
        <v>61000</v>
      </c>
      <c r="AN39">
        <f ca="1">ROUND(テーブル1202620[[#This Row],[40代]],-3)</f>
        <v>142000</v>
      </c>
      <c r="AO39">
        <f ca="1">ROUND(テーブル1202620[[#This Row],[50代]],-3)</f>
        <v>123000</v>
      </c>
      <c r="AP39">
        <f ca="1">ROUND(テーブル1202620[[#This Row],[60代]],-3)</f>
        <v>89000</v>
      </c>
      <c r="AQ39">
        <f ca="1">ROUND(テーブル1202620[[#This Row],[70歳以上]],-3)</f>
        <v>96000</v>
      </c>
    </row>
    <row r="40" spans="1:43" x14ac:dyDescent="0.55000000000000004">
      <c r="A40" s="5" t="s">
        <v>42</v>
      </c>
      <c r="B40" s="3">
        <f ca="1">ROUND(テーブル1[[#This Row],[20代]],-3)</f>
        <v>124000</v>
      </c>
      <c r="C40" s="3">
        <f ca="1">ROUND(テーブル1[[#This Row],[30代]],-3)</f>
        <v>147000</v>
      </c>
      <c r="D40" s="3">
        <f ca="1">ROUND(テーブル1[[#This Row],[40代]],-3)</f>
        <v>132000</v>
      </c>
      <c r="E40" s="3">
        <f ca="1">ROUND(テーブル1[[#This Row],[50代]],-3)</f>
        <v>100000</v>
      </c>
      <c r="F40" s="3">
        <f ca="1">ROUND(テーブル1[[#This Row],[60代]],-3)</f>
        <v>82000</v>
      </c>
      <c r="G40" s="3">
        <f ca="1">ROUND(テーブル1[[#This Row],[70歳以上]],-3)</f>
        <v>150000</v>
      </c>
      <c r="H40" s="3"/>
      <c r="I40" s="4"/>
      <c r="J40" s="5" t="s">
        <v>42</v>
      </c>
      <c r="K40" s="3">
        <f ca="1">ROUND(テーブル2[[#This Row],[20代]],-3)</f>
        <v>86000</v>
      </c>
      <c r="L40" s="3">
        <f ca="1">ROUND(テーブル2[[#This Row],[30代]],-3)</f>
        <v>87000</v>
      </c>
      <c r="M40" s="3">
        <f ca="1">ROUND(テーブル2[[#This Row],[40代]],-3)</f>
        <v>95000</v>
      </c>
      <c r="N40" s="3">
        <f ca="1">ROUND(テーブル2[[#This Row],[50代]],-3)</f>
        <v>96000</v>
      </c>
      <c r="O40" s="3">
        <f ca="1">ROUND(テーブル2[[#This Row],[60代]],-3)</f>
        <v>62000</v>
      </c>
      <c r="P40" s="3">
        <f ca="1">ROUND(テーブル2[[#This Row],[70歳以上]],-3)</f>
        <v>114000</v>
      </c>
      <c r="Q40" s="3"/>
      <c r="R40" s="4"/>
      <c r="S40" s="5" t="s">
        <v>42</v>
      </c>
      <c r="T40" s="3">
        <f ca="1">ROUND(テーブル210[[#This Row],[20代]],-3)</f>
        <v>96000</v>
      </c>
      <c r="U40" s="3">
        <f ca="1">ROUND(テーブル210[[#This Row],[30代]],-3)</f>
        <v>72000</v>
      </c>
      <c r="V40" s="3">
        <f ca="1">ROUND(テーブル210[[#This Row],[40代]],-3)</f>
        <v>113000</v>
      </c>
      <c r="W40" s="3">
        <f ca="1">ROUND(テーブル210[[#This Row],[50代]],-3)</f>
        <v>109000</v>
      </c>
      <c r="X40" s="3">
        <f ca="1">ROUND(テーブル210[[#This Row],[60代]],-3)</f>
        <v>78000</v>
      </c>
      <c r="Y40" s="3">
        <f ca="1">ROUND(テーブル210[[#This Row],[70歳以上]],-3)</f>
        <v>86000</v>
      </c>
      <c r="Z40" s="3"/>
      <c r="AB40" s="2" t="s">
        <v>42</v>
      </c>
      <c r="AC40" s="6">
        <f ca="1">ROUND(テーブル12026[[#This Row],[20代]],-3)</f>
        <v>49000</v>
      </c>
      <c r="AD40" s="6">
        <f ca="1">ROUND(テーブル12026[[#This Row],[30代]],-3)</f>
        <v>68000</v>
      </c>
      <c r="AE40" s="6">
        <f ca="1">ROUND(テーブル12026[[#This Row],[40代]],-3)</f>
        <v>150000</v>
      </c>
      <c r="AF40" s="6">
        <f ca="1">ROUND(テーブル12026[[#This Row],[50代]],-3)</f>
        <v>103000</v>
      </c>
      <c r="AG40" s="6">
        <f ca="1">ROUND(テーブル12026[[#This Row],[60代]],-3)</f>
        <v>81000</v>
      </c>
      <c r="AH40" s="6">
        <f ca="1">ROUND(テーブル12026[[#This Row],[70歳以上]],-3)</f>
        <v>86000</v>
      </c>
      <c r="AI40" s="6"/>
      <c r="AK40" s="2" t="s">
        <v>42</v>
      </c>
      <c r="AL40">
        <f ca="1">ROUND(テーブル1202620[[#This Row],[20代]],-3)</f>
        <v>43000</v>
      </c>
      <c r="AM40">
        <f ca="1">ROUND(テーブル1202620[[#This Row],[30代]],-3)</f>
        <v>58000</v>
      </c>
      <c r="AN40">
        <f ca="1">ROUND(テーブル1202620[[#This Row],[40代]],-3)</f>
        <v>139000</v>
      </c>
      <c r="AO40">
        <f ca="1">ROUND(テーブル1202620[[#This Row],[50代]],-3)</f>
        <v>120000</v>
      </c>
      <c r="AP40">
        <f ca="1">ROUND(テーブル1202620[[#This Row],[60代]],-3)</f>
        <v>86000</v>
      </c>
      <c r="AQ40">
        <f ca="1">ROUND(テーブル1202620[[#This Row],[70歳以上]],-3)</f>
        <v>93000</v>
      </c>
    </row>
    <row r="41" spans="1:43" x14ac:dyDescent="0.55000000000000004">
      <c r="A41" s="5" t="s">
        <v>43</v>
      </c>
      <c r="B41" s="3">
        <f ca="1">ROUND(テーブル1[[#This Row],[20代]],-3)</f>
        <v>116000</v>
      </c>
      <c r="C41" s="3">
        <f ca="1">ROUND(テーブル1[[#This Row],[30代]],-3)</f>
        <v>137000</v>
      </c>
      <c r="D41" s="3">
        <f ca="1">ROUND(テーブル1[[#This Row],[40代]],-3)</f>
        <v>124000</v>
      </c>
      <c r="E41" s="3">
        <f ca="1">ROUND(テーブル1[[#This Row],[50代]],-3)</f>
        <v>93000</v>
      </c>
      <c r="F41" s="3">
        <f ca="1">ROUND(テーブル1[[#This Row],[60代]],-3)</f>
        <v>75000</v>
      </c>
      <c r="G41" s="3">
        <f ca="1">ROUND(テーブル1[[#This Row],[70歳以上]],-3)</f>
        <v>136000</v>
      </c>
      <c r="H41" s="3"/>
      <c r="I41" s="4"/>
      <c r="J41" s="5" t="s">
        <v>43</v>
      </c>
      <c r="K41" s="3">
        <f ca="1">ROUND(テーブル2[[#This Row],[20代]],-3)</f>
        <v>84000</v>
      </c>
      <c r="L41" s="3">
        <f ca="1">ROUND(テーブル2[[#This Row],[30代]],-3)</f>
        <v>83000</v>
      </c>
      <c r="M41" s="3">
        <f ca="1">ROUND(テーブル2[[#This Row],[40代]],-3)</f>
        <v>90000</v>
      </c>
      <c r="N41" s="3">
        <f ca="1">ROUND(テーブル2[[#This Row],[50代]],-3)</f>
        <v>89000</v>
      </c>
      <c r="O41" s="3">
        <f ca="1">ROUND(テーブル2[[#This Row],[60代]],-3)</f>
        <v>56000</v>
      </c>
      <c r="P41" s="3">
        <f ca="1">ROUND(テーブル2[[#This Row],[70歳以上]],-3)</f>
        <v>100000</v>
      </c>
      <c r="Q41" s="3"/>
      <c r="R41" s="4"/>
      <c r="S41" s="5" t="s">
        <v>43</v>
      </c>
      <c r="T41" s="3">
        <f ca="1">ROUND(テーブル210[[#This Row],[20代]],-3)</f>
        <v>86000</v>
      </c>
      <c r="U41" s="3">
        <f ca="1">ROUND(テーブル210[[#This Row],[30代]],-3)</f>
        <v>67000</v>
      </c>
      <c r="V41" s="3">
        <f ca="1">ROUND(テーブル210[[#This Row],[40代]],-3)</f>
        <v>106000</v>
      </c>
      <c r="W41" s="3">
        <f ca="1">ROUND(テーブル210[[#This Row],[50代]],-3)</f>
        <v>104000</v>
      </c>
      <c r="X41" s="3">
        <f ca="1">ROUND(テーブル210[[#This Row],[60代]],-3)</f>
        <v>73000</v>
      </c>
      <c r="Y41" s="3">
        <f ca="1">ROUND(テーブル210[[#This Row],[70歳以上]],-3)</f>
        <v>70000</v>
      </c>
      <c r="Z41" s="3"/>
      <c r="AB41" s="2" t="s">
        <v>43</v>
      </c>
      <c r="AC41" s="6">
        <f ca="1">ROUND(テーブル12026[[#This Row],[20代]],-3)</f>
        <v>41000</v>
      </c>
      <c r="AD41" s="6">
        <f ca="1">ROUND(テーブル12026[[#This Row],[30代]],-3)</f>
        <v>63000</v>
      </c>
      <c r="AE41" s="6">
        <f ca="1">ROUND(テーブル12026[[#This Row],[40代]],-3)</f>
        <v>139000</v>
      </c>
      <c r="AF41" s="6">
        <f ca="1">ROUND(テーブル12026[[#This Row],[50代]],-3)</f>
        <v>98000</v>
      </c>
      <c r="AG41" s="6">
        <f ca="1">ROUND(テーブル12026[[#This Row],[60代]],-3)</f>
        <v>75000</v>
      </c>
      <c r="AH41" s="6">
        <f ca="1">ROUND(テーブル12026[[#This Row],[70歳以上]],-3)</f>
        <v>74000</v>
      </c>
      <c r="AI41" s="6"/>
      <c r="AK41" s="2" t="s">
        <v>43</v>
      </c>
      <c r="AL41">
        <f ca="1">ROUND(テーブル1202620[[#This Row],[20代]],-3)</f>
        <v>38000</v>
      </c>
      <c r="AM41">
        <f ca="1">ROUND(テーブル1202620[[#This Row],[30代]],-3)</f>
        <v>53000</v>
      </c>
      <c r="AN41">
        <f ca="1">ROUND(テーブル1202620[[#This Row],[40代]],-3)</f>
        <v>132000</v>
      </c>
      <c r="AO41">
        <f ca="1">ROUND(テーブル1202620[[#This Row],[50代]],-3)</f>
        <v>112000</v>
      </c>
      <c r="AP41">
        <f ca="1">ROUND(テーブル1202620[[#This Row],[60代]],-3)</f>
        <v>80000</v>
      </c>
      <c r="AQ41">
        <f ca="1">ROUND(テーブル1202620[[#This Row],[70歳以上]],-3)</f>
        <v>90000</v>
      </c>
    </row>
    <row r="42" spans="1:43" x14ac:dyDescent="0.55000000000000004">
      <c r="A42" s="5" t="s">
        <v>44</v>
      </c>
      <c r="B42" s="3">
        <f ca="1">ROUND(テーブル1[[#This Row],[20代]],-3)</f>
        <v>89000</v>
      </c>
      <c r="C42" s="3">
        <f ca="1">ROUND(テーブル1[[#This Row],[30代]],-3)</f>
        <v>110000</v>
      </c>
      <c r="D42" s="3">
        <f ca="1">ROUND(テーブル1[[#This Row],[40代]],-3)</f>
        <v>109000</v>
      </c>
      <c r="E42" s="3">
        <f ca="1">ROUND(テーブル1[[#This Row],[50代]],-3)</f>
        <v>75000</v>
      </c>
      <c r="F42" s="3">
        <f ca="1">ROUND(テーブル1[[#This Row],[60代]],-3)</f>
        <v>60000</v>
      </c>
      <c r="G42" s="3">
        <f ca="1">ROUND(テーブル1[[#This Row],[70歳以上]],-3)</f>
        <v>113000</v>
      </c>
      <c r="H42" s="3"/>
      <c r="I42" s="4"/>
      <c r="J42" s="5" t="s">
        <v>44</v>
      </c>
      <c r="K42" s="3">
        <f ca="1">ROUND(テーブル2[[#This Row],[20代]],-3)</f>
        <v>60000</v>
      </c>
      <c r="L42" s="3">
        <f ca="1">ROUND(テーブル2[[#This Row],[30代]],-3)</f>
        <v>72000</v>
      </c>
      <c r="M42" s="3">
        <f ca="1">ROUND(テーブル2[[#This Row],[40代]],-3)</f>
        <v>79000</v>
      </c>
      <c r="N42" s="3">
        <f ca="1">ROUND(テーブル2[[#This Row],[50代]],-3)</f>
        <v>78000</v>
      </c>
      <c r="O42" s="3">
        <f ca="1">ROUND(テーブル2[[#This Row],[60代]],-3)</f>
        <v>53000</v>
      </c>
      <c r="P42" s="3">
        <f ca="1">ROUND(テーブル2[[#This Row],[70歳以上]],-3)</f>
        <v>86000</v>
      </c>
      <c r="Q42" s="3"/>
      <c r="R42" s="4"/>
      <c r="S42" s="5" t="s">
        <v>44</v>
      </c>
      <c r="T42" s="3">
        <f ca="1">ROUND(テーブル210[[#This Row],[20代]],-3)</f>
        <v>63000</v>
      </c>
      <c r="U42" s="3">
        <f ca="1">ROUND(テーブル210[[#This Row],[30代]],-3)</f>
        <v>46000</v>
      </c>
      <c r="V42" s="3">
        <f ca="1">ROUND(テーブル210[[#This Row],[40代]],-3)</f>
        <v>96000</v>
      </c>
      <c r="W42" s="3">
        <f ca="1">ROUND(テーブル210[[#This Row],[50代]],-3)</f>
        <v>100000</v>
      </c>
      <c r="X42" s="3">
        <f ca="1">ROUND(テーブル210[[#This Row],[60代]],-3)</f>
        <v>65000</v>
      </c>
      <c r="Y42" s="3">
        <f ca="1">ROUND(テーブル210[[#This Row],[70歳以上]],-3)</f>
        <v>69000</v>
      </c>
      <c r="Z42" s="3"/>
      <c r="AB42" s="2" t="s">
        <v>44</v>
      </c>
      <c r="AC42" s="6">
        <f ca="1">ROUND(テーブル12026[[#This Row],[20代]],-3)</f>
        <v>32000</v>
      </c>
      <c r="AD42" s="6">
        <f ca="1">ROUND(テーブル12026[[#This Row],[30代]],-3)</f>
        <v>48000</v>
      </c>
      <c r="AE42" s="6">
        <f ca="1">ROUND(テーブル12026[[#This Row],[40代]],-3)</f>
        <v>126000</v>
      </c>
      <c r="AF42" s="6">
        <f ca="1">ROUND(テーブル12026[[#This Row],[50代]],-3)</f>
        <v>91000</v>
      </c>
      <c r="AG42" s="6">
        <f ca="1">ROUND(テーブル12026[[#This Row],[60代]],-3)</f>
        <v>62000</v>
      </c>
      <c r="AH42" s="6">
        <f ca="1">ROUND(テーブル12026[[#This Row],[70歳以上]],-3)</f>
        <v>64000</v>
      </c>
      <c r="AI42" s="6"/>
      <c r="AK42" s="2" t="s">
        <v>44</v>
      </c>
      <c r="AL42">
        <f ca="1">ROUND(テーブル1202620[[#This Row],[20代]],-3)</f>
        <v>32000</v>
      </c>
      <c r="AM42">
        <f ca="1">ROUND(テーブル1202620[[#This Row],[30代]],-3)</f>
        <v>45000</v>
      </c>
      <c r="AN42">
        <f ca="1">ROUND(テーブル1202620[[#This Row],[40代]],-3)</f>
        <v>121000</v>
      </c>
      <c r="AO42">
        <f ca="1">ROUND(テーブル1202620[[#This Row],[50代]],-3)</f>
        <v>103000</v>
      </c>
      <c r="AP42">
        <f ca="1">ROUND(テーブル1202620[[#This Row],[60代]],-3)</f>
        <v>69000</v>
      </c>
      <c r="AQ42">
        <f ca="1">ROUND(テーブル1202620[[#This Row],[70歳以上]],-3)</f>
        <v>84000</v>
      </c>
    </row>
    <row r="43" spans="1:43" x14ac:dyDescent="0.55000000000000004">
      <c r="A43" s="5" t="s">
        <v>45</v>
      </c>
      <c r="B43" s="3">
        <f ca="1">ROUND(テーブル1[[#This Row],[20代]],-3)</f>
        <v>87000</v>
      </c>
      <c r="C43" s="3">
        <f ca="1">ROUND(テーブル1[[#This Row],[30代]],-3)</f>
        <v>109000</v>
      </c>
      <c r="D43" s="3">
        <f ca="1">ROUND(テーブル1[[#This Row],[40代]],-3)</f>
        <v>108000</v>
      </c>
      <c r="E43" s="3">
        <f ca="1">ROUND(テーブル1[[#This Row],[50代]],-3)</f>
        <v>75000</v>
      </c>
      <c r="F43" s="3">
        <f ca="1">ROUND(テーブル1[[#This Row],[60代]],-3)</f>
        <v>59000</v>
      </c>
      <c r="G43" s="3">
        <f ca="1">ROUND(テーブル1[[#This Row],[70歳以上]],-3)</f>
        <v>110000</v>
      </c>
      <c r="H43" s="3"/>
      <c r="I43" s="4"/>
      <c r="J43" s="5" t="s">
        <v>45</v>
      </c>
      <c r="K43" s="3">
        <f ca="1">ROUND(テーブル2[[#This Row],[20代]],-3)</f>
        <v>60000</v>
      </c>
      <c r="L43" s="3">
        <f ca="1">ROUND(テーブル2[[#This Row],[30代]],-3)</f>
        <v>73000</v>
      </c>
      <c r="M43" s="3">
        <f ca="1">ROUND(テーブル2[[#This Row],[40代]],-3)</f>
        <v>78000</v>
      </c>
      <c r="N43" s="3">
        <f ca="1">ROUND(テーブル2[[#This Row],[50代]],-3)</f>
        <v>78000</v>
      </c>
      <c r="O43" s="3">
        <f ca="1">ROUND(テーブル2[[#This Row],[60代]],-3)</f>
        <v>51000</v>
      </c>
      <c r="P43" s="3">
        <f ca="1">ROUND(テーブル2[[#This Row],[70歳以上]],-3)</f>
        <v>85000</v>
      </c>
      <c r="Q43" s="3"/>
      <c r="R43" s="4"/>
      <c r="S43" s="5" t="s">
        <v>45</v>
      </c>
      <c r="T43" s="3">
        <f ca="1">ROUND(テーブル210[[#This Row],[20代]],-3)</f>
        <v>64000</v>
      </c>
      <c r="U43" s="3">
        <f ca="1">ROUND(テーブル210[[#This Row],[30代]],-3)</f>
        <v>45000</v>
      </c>
      <c r="V43" s="3">
        <f ca="1">ROUND(テーブル210[[#This Row],[40代]],-3)</f>
        <v>94000</v>
      </c>
      <c r="W43" s="3">
        <f ca="1">ROUND(テーブル210[[#This Row],[50代]],-3)</f>
        <v>101000</v>
      </c>
      <c r="X43" s="3">
        <f ca="1">ROUND(テーブル210[[#This Row],[60代]],-3)</f>
        <v>63000</v>
      </c>
      <c r="Y43" s="3">
        <f ca="1">ROUND(テーブル210[[#This Row],[70歳以上]],-3)</f>
        <v>67000</v>
      </c>
      <c r="Z43" s="3"/>
      <c r="AB43" s="2" t="s">
        <v>45</v>
      </c>
      <c r="AC43" s="6">
        <f ca="1">ROUND(テーブル12026[[#This Row],[20代]],-3)</f>
        <v>32000</v>
      </c>
      <c r="AD43" s="6">
        <f ca="1">ROUND(テーブル12026[[#This Row],[30代]],-3)</f>
        <v>46000</v>
      </c>
      <c r="AE43" s="6">
        <f ca="1">ROUND(テーブル12026[[#This Row],[40代]],-3)</f>
        <v>122000</v>
      </c>
      <c r="AF43" s="6">
        <f ca="1">ROUND(テーブル12026[[#This Row],[50代]],-3)</f>
        <v>91000</v>
      </c>
      <c r="AG43" s="6">
        <f ca="1">ROUND(テーブル12026[[#This Row],[60代]],-3)</f>
        <v>64000</v>
      </c>
      <c r="AH43" s="6">
        <f ca="1">ROUND(テーブル12026[[#This Row],[70歳以上]],-3)</f>
        <v>62000</v>
      </c>
      <c r="AI43" s="6"/>
      <c r="AK43" s="2" t="s">
        <v>45</v>
      </c>
      <c r="AL43">
        <f ca="1">ROUND(テーブル1202620[[#This Row],[20代]],-3)</f>
        <v>31000</v>
      </c>
      <c r="AM43">
        <f ca="1">ROUND(テーブル1202620[[#This Row],[30代]],-3)</f>
        <v>44000</v>
      </c>
      <c r="AN43">
        <f ca="1">ROUND(テーブル1202620[[#This Row],[40代]],-3)</f>
        <v>117000</v>
      </c>
      <c r="AO43">
        <f ca="1">ROUND(テーブル1202620[[#This Row],[50代]],-3)</f>
        <v>102000</v>
      </c>
      <c r="AP43">
        <f ca="1">ROUND(テーブル1202620[[#This Row],[60代]],-3)</f>
        <v>69000</v>
      </c>
      <c r="AQ43">
        <f ca="1">ROUND(テーブル1202620[[#This Row],[70歳以上]],-3)</f>
        <v>83000</v>
      </c>
    </row>
    <row r="44" spans="1:43" x14ac:dyDescent="0.55000000000000004">
      <c r="A44" s="5" t="s">
        <v>46</v>
      </c>
      <c r="B44" s="3">
        <f ca="1">ROUND(テーブル1[[#This Row],[20代]],-3)</f>
        <v>82000</v>
      </c>
      <c r="C44" s="3">
        <f ca="1">ROUND(テーブル1[[#This Row],[30代]],-3)</f>
        <v>104000</v>
      </c>
      <c r="D44" s="3">
        <f ca="1">ROUND(テーブル1[[#This Row],[40代]],-3)</f>
        <v>101000</v>
      </c>
      <c r="E44" s="3">
        <f ca="1">ROUND(テーブル1[[#This Row],[50代]],-3)</f>
        <v>71000</v>
      </c>
      <c r="F44" s="3">
        <f ca="1">ROUND(テーブル1[[#This Row],[60代]],-3)</f>
        <v>56000</v>
      </c>
      <c r="G44" s="3">
        <f ca="1">ROUND(テーブル1[[#This Row],[70歳以上]],-3)</f>
        <v>98000</v>
      </c>
      <c r="H44" s="3"/>
      <c r="I44" s="4"/>
      <c r="J44" s="5" t="s">
        <v>46</v>
      </c>
      <c r="K44" s="3">
        <f ca="1">ROUND(テーブル2[[#This Row],[20代]],-3)</f>
        <v>59000</v>
      </c>
      <c r="L44" s="3">
        <f ca="1">ROUND(テーブル2[[#This Row],[30代]],-3)</f>
        <v>71000</v>
      </c>
      <c r="M44" s="3">
        <f ca="1">ROUND(テーブル2[[#This Row],[40代]],-3)</f>
        <v>74000</v>
      </c>
      <c r="N44" s="3">
        <f ca="1">ROUND(テーブル2[[#This Row],[50代]],-3)</f>
        <v>74000</v>
      </c>
      <c r="O44" s="3">
        <f ca="1">ROUND(テーブル2[[#This Row],[60代]],-3)</f>
        <v>48000</v>
      </c>
      <c r="P44" s="3">
        <f ca="1">ROUND(テーブル2[[#This Row],[70歳以上]],-3)</f>
        <v>80000</v>
      </c>
      <c r="Q44" s="3"/>
      <c r="R44" s="4"/>
      <c r="S44" s="5" t="s">
        <v>46</v>
      </c>
      <c r="T44" s="3">
        <f ca="1">ROUND(テーブル210[[#This Row],[20代]],-3)</f>
        <v>63000</v>
      </c>
      <c r="U44" s="3">
        <f ca="1">ROUND(テーブル210[[#This Row],[30代]],-3)</f>
        <v>41000</v>
      </c>
      <c r="V44" s="3">
        <f ca="1">ROUND(テーブル210[[#This Row],[40代]],-3)</f>
        <v>90000</v>
      </c>
      <c r="W44" s="3">
        <f ca="1">ROUND(テーブル210[[#This Row],[50代]],-3)</f>
        <v>97000</v>
      </c>
      <c r="X44" s="3">
        <f ca="1">ROUND(テーブル210[[#This Row],[60代]],-3)</f>
        <v>59000</v>
      </c>
      <c r="Y44" s="3">
        <f ca="1">ROUND(テーブル210[[#This Row],[70歳以上]],-3)</f>
        <v>65000</v>
      </c>
      <c r="Z44" s="3"/>
      <c r="AB44" s="2" t="s">
        <v>46</v>
      </c>
      <c r="AC44" s="6">
        <f ca="1">ROUND(テーブル12026[[#This Row],[20代]],-3)</f>
        <v>28000</v>
      </c>
      <c r="AD44" s="6">
        <f ca="1">ROUND(テーブル12026[[#This Row],[30代]],-3)</f>
        <v>43000</v>
      </c>
      <c r="AE44" s="6">
        <f ca="1">ROUND(テーブル12026[[#This Row],[40代]],-3)</f>
        <v>111000</v>
      </c>
      <c r="AF44" s="6">
        <f ca="1">ROUND(テーブル12026[[#This Row],[50代]],-3)</f>
        <v>89000</v>
      </c>
      <c r="AG44" s="6">
        <f ca="1">ROUND(テーブル12026[[#This Row],[60代]],-3)</f>
        <v>63000</v>
      </c>
      <c r="AH44" s="6">
        <f ca="1">ROUND(テーブル12026[[#This Row],[70歳以上]],-3)</f>
        <v>60000</v>
      </c>
      <c r="AI44" s="6"/>
      <c r="AK44" s="2" t="s">
        <v>46</v>
      </c>
      <c r="AL44">
        <f ca="1">ROUND(テーブル1202620[[#This Row],[20代]],-3)</f>
        <v>27000</v>
      </c>
      <c r="AM44">
        <f ca="1">ROUND(テーブル1202620[[#This Row],[30代]],-3)</f>
        <v>41000</v>
      </c>
      <c r="AN44">
        <f ca="1">ROUND(テーブル1202620[[#This Row],[40代]],-3)</f>
        <v>108000</v>
      </c>
      <c r="AO44">
        <f ca="1">ROUND(テーブル1202620[[#This Row],[50代]],-3)</f>
        <v>98000</v>
      </c>
      <c r="AP44">
        <f ca="1">ROUND(テーブル1202620[[#This Row],[60代]],-3)</f>
        <v>67000</v>
      </c>
      <c r="AQ44">
        <f ca="1">ROUND(テーブル1202620[[#This Row],[70歳以上]],-3)</f>
        <v>81000</v>
      </c>
    </row>
    <row r="45" spans="1:43" x14ac:dyDescent="0.55000000000000004">
      <c r="A45" s="5" t="s">
        <v>47</v>
      </c>
      <c r="B45" s="3">
        <f ca="1">ROUND(テーブル1[[#This Row],[20代]],-3)</f>
        <v>73000</v>
      </c>
      <c r="C45" s="3">
        <f ca="1">ROUND(テーブル1[[#This Row],[30代]],-3)</f>
        <v>96000</v>
      </c>
      <c r="D45" s="3">
        <f ca="1">ROUND(テーブル1[[#This Row],[40代]],-3)</f>
        <v>93000</v>
      </c>
      <c r="E45" s="3">
        <f ca="1">ROUND(テーブル1[[#This Row],[50代]],-3)</f>
        <v>67000</v>
      </c>
      <c r="F45" s="3">
        <f ca="1">ROUND(テーブル1[[#This Row],[60代]],-3)</f>
        <v>52000</v>
      </c>
      <c r="G45" s="3">
        <f ca="1">ROUND(テーブル1[[#This Row],[70歳以上]],-3)</f>
        <v>93000</v>
      </c>
      <c r="H45" s="3"/>
      <c r="I45" s="4"/>
      <c r="J45" s="5" t="s">
        <v>47</v>
      </c>
      <c r="K45" s="3">
        <f ca="1">ROUND(テーブル2[[#This Row],[20代]],-3)</f>
        <v>56000</v>
      </c>
      <c r="L45" s="3">
        <f ca="1">ROUND(テーブル2[[#This Row],[30代]],-3)</f>
        <v>67000</v>
      </c>
      <c r="M45" s="3">
        <f ca="1">ROUND(テーブル2[[#This Row],[40代]],-3)</f>
        <v>70000</v>
      </c>
      <c r="N45" s="3">
        <f ca="1">ROUND(テーブル2[[#This Row],[50代]],-3)</f>
        <v>70000</v>
      </c>
      <c r="O45" s="3">
        <f ca="1">ROUND(テーブル2[[#This Row],[60代]],-3)</f>
        <v>50000</v>
      </c>
      <c r="P45" s="3">
        <f ca="1">ROUND(テーブル2[[#This Row],[70歳以上]],-3)</f>
        <v>78000</v>
      </c>
      <c r="Q45" s="3"/>
      <c r="R45" s="4"/>
      <c r="S45" s="5" t="s">
        <v>47</v>
      </c>
      <c r="T45" s="3">
        <f ca="1">ROUND(テーブル210[[#This Row],[20代]],-3)</f>
        <v>60000</v>
      </c>
      <c r="U45" s="3">
        <f ca="1">ROUND(テーブル210[[#This Row],[30代]],-3)</f>
        <v>38000</v>
      </c>
      <c r="V45" s="3">
        <f ca="1">ROUND(テーブル210[[#This Row],[40代]],-3)</f>
        <v>84000</v>
      </c>
      <c r="W45" s="3">
        <f ca="1">ROUND(テーブル210[[#This Row],[50代]],-3)</f>
        <v>93000</v>
      </c>
      <c r="X45" s="3">
        <f ca="1">ROUND(テーブル210[[#This Row],[60代]],-3)</f>
        <v>58000</v>
      </c>
      <c r="Y45" s="3">
        <f ca="1">ROUND(テーブル210[[#This Row],[70歳以上]],-3)</f>
        <v>64000</v>
      </c>
      <c r="Z45" s="3"/>
      <c r="AB45" s="2" t="s">
        <v>47</v>
      </c>
      <c r="AC45" s="6">
        <f ca="1">ROUND(テーブル12026[[#This Row],[20代]],-3)</f>
        <v>26000</v>
      </c>
      <c r="AD45" s="6">
        <f ca="1">ROUND(テーブル12026[[#This Row],[30代]],-3)</f>
        <v>39000</v>
      </c>
      <c r="AE45" s="6">
        <f ca="1">ROUND(テーブル12026[[#This Row],[40代]],-3)</f>
        <v>103000</v>
      </c>
      <c r="AF45" s="6">
        <f ca="1">ROUND(テーブル12026[[#This Row],[50代]],-3)</f>
        <v>85000</v>
      </c>
      <c r="AG45" s="6">
        <f ca="1">ROUND(テーブル12026[[#This Row],[60代]],-3)</f>
        <v>63000</v>
      </c>
      <c r="AH45" s="6">
        <f ca="1">ROUND(テーブル12026[[#This Row],[70歳以上]],-3)</f>
        <v>59000</v>
      </c>
      <c r="AI45" s="6"/>
      <c r="AK45" s="2" t="s">
        <v>47</v>
      </c>
      <c r="AL45">
        <f ca="1">ROUND(テーブル1202620[[#This Row],[20代]],-3)</f>
        <v>23000</v>
      </c>
      <c r="AM45">
        <f ca="1">ROUND(テーブル1202620[[#This Row],[30代]],-3)</f>
        <v>37000</v>
      </c>
      <c r="AN45">
        <f ca="1">ROUND(テーブル1202620[[#This Row],[40代]],-3)</f>
        <v>102000</v>
      </c>
      <c r="AO45">
        <f ca="1">ROUND(テーブル1202620[[#This Row],[50代]],-3)</f>
        <v>98000</v>
      </c>
      <c r="AP45">
        <f ca="1">ROUND(テーブル1202620[[#This Row],[60代]],-3)</f>
        <v>63000</v>
      </c>
      <c r="AQ45">
        <f ca="1">ROUND(テーブル1202620[[#This Row],[70歳以上]],-3)</f>
        <v>81000</v>
      </c>
    </row>
    <row r="46" spans="1:43" x14ac:dyDescent="0.55000000000000004">
      <c r="A46" s="5" t="s">
        <v>48</v>
      </c>
      <c r="B46" s="3">
        <f ca="1">ROUND(テーブル1[[#This Row],[20代]],-3)</f>
        <v>66000</v>
      </c>
      <c r="C46" s="3">
        <f ca="1">ROUND(テーブル1[[#This Row],[30代]],-3)</f>
        <v>90000</v>
      </c>
      <c r="D46" s="3">
        <f ca="1">ROUND(テーブル1[[#This Row],[40代]],-3)</f>
        <v>87000</v>
      </c>
      <c r="E46" s="3">
        <f ca="1">ROUND(テーブル1[[#This Row],[50代]],-3)</f>
        <v>62000</v>
      </c>
      <c r="F46" s="3">
        <f ca="1">ROUND(テーブル1[[#This Row],[60代]],-3)</f>
        <v>48000</v>
      </c>
      <c r="G46" s="3">
        <f ca="1">ROUND(テーブル1[[#This Row],[70歳以上]],-3)</f>
        <v>90000</v>
      </c>
      <c r="H46" s="3"/>
      <c r="I46" s="4"/>
      <c r="J46" s="5" t="s">
        <v>48</v>
      </c>
      <c r="K46" s="3">
        <f ca="1">ROUND(テーブル2[[#This Row],[20代]],-3)</f>
        <v>55000</v>
      </c>
      <c r="L46" s="3">
        <f ca="1">ROUND(テーブル2[[#This Row],[30代]],-3)</f>
        <v>63000</v>
      </c>
      <c r="M46" s="3">
        <f ca="1">ROUND(テーブル2[[#This Row],[40代]],-3)</f>
        <v>70000</v>
      </c>
      <c r="N46" s="3">
        <f ca="1">ROUND(テーブル2[[#This Row],[50代]],-3)</f>
        <v>65000</v>
      </c>
      <c r="O46" s="3">
        <f ca="1">ROUND(テーブル2[[#This Row],[60代]],-3)</f>
        <v>51000</v>
      </c>
      <c r="P46" s="3">
        <f ca="1">ROUND(テーブル2[[#This Row],[70歳以上]],-3)</f>
        <v>77000</v>
      </c>
      <c r="Q46" s="3"/>
      <c r="R46" s="4"/>
      <c r="S46" s="5" t="s">
        <v>48</v>
      </c>
      <c r="T46" s="3">
        <f ca="1">ROUND(テーブル210[[#This Row],[20代]],-3)</f>
        <v>59000</v>
      </c>
      <c r="U46" s="3">
        <f ca="1">ROUND(テーブル210[[#This Row],[30代]],-3)</f>
        <v>36000</v>
      </c>
      <c r="V46" s="3">
        <f ca="1">ROUND(テーブル210[[#This Row],[40代]],-3)</f>
        <v>82000</v>
      </c>
      <c r="W46" s="3">
        <f ca="1">ROUND(テーブル210[[#This Row],[50代]],-3)</f>
        <v>88000</v>
      </c>
      <c r="X46" s="3">
        <f ca="1">ROUND(テーブル210[[#This Row],[60代]],-3)</f>
        <v>58000</v>
      </c>
      <c r="Y46" s="3">
        <f ca="1">ROUND(テーブル210[[#This Row],[70歳以上]],-3)</f>
        <v>63000</v>
      </c>
      <c r="Z46" s="3"/>
      <c r="AB46" s="2" t="s">
        <v>48</v>
      </c>
      <c r="AC46" s="6">
        <f ca="1">ROUND(テーブル12026[[#This Row],[20代]],-3)</f>
        <v>26000</v>
      </c>
      <c r="AD46" s="6">
        <f ca="1">ROUND(テーブル12026[[#This Row],[30代]],-3)</f>
        <v>37000</v>
      </c>
      <c r="AE46" s="6">
        <f ca="1">ROUND(テーブル12026[[#This Row],[40代]],-3)</f>
        <v>103000</v>
      </c>
      <c r="AF46" s="6">
        <f ca="1">ROUND(テーブル12026[[#This Row],[50代]],-3)</f>
        <v>82000</v>
      </c>
      <c r="AG46" s="6">
        <f ca="1">ROUND(テーブル12026[[#This Row],[60代]],-3)</f>
        <v>63000</v>
      </c>
      <c r="AH46" s="6">
        <f ca="1">ROUND(テーブル12026[[#This Row],[70歳以上]],-3)</f>
        <v>58000</v>
      </c>
      <c r="AI46" s="6"/>
      <c r="AK46" s="2" t="s">
        <v>48</v>
      </c>
      <c r="AL46">
        <f ca="1">ROUND(テーブル1202620[[#This Row],[20代]],-3)</f>
        <v>19000</v>
      </c>
      <c r="AM46">
        <f ca="1">ROUND(テーブル1202620[[#This Row],[30代]],-3)</f>
        <v>34000</v>
      </c>
      <c r="AN46">
        <f ca="1">ROUND(テーブル1202620[[#This Row],[40代]],-3)</f>
        <v>113000</v>
      </c>
      <c r="AO46">
        <f ca="1">ROUND(テーブル1202620[[#This Row],[50代]],-3)</f>
        <v>97000</v>
      </c>
      <c r="AP46">
        <f ca="1">ROUND(テーブル1202620[[#This Row],[60代]],-3)</f>
        <v>61000</v>
      </c>
      <c r="AQ46">
        <f ca="1">ROUND(テーブル1202620[[#This Row],[70歳以上]],-3)</f>
        <v>80000</v>
      </c>
    </row>
    <row r="47" spans="1:43" x14ac:dyDescent="0.55000000000000004">
      <c r="A47" s="5" t="s">
        <v>49</v>
      </c>
      <c r="B47" s="3">
        <f ca="1">ROUND(テーブル1[[#This Row],[20代]],-3)</f>
        <v>58000</v>
      </c>
      <c r="C47" s="3">
        <f ca="1">ROUND(テーブル1[[#This Row],[30代]],-3)</f>
        <v>82000</v>
      </c>
      <c r="D47" s="3">
        <f ca="1">ROUND(テーブル1[[#This Row],[40代]],-3)</f>
        <v>78000</v>
      </c>
      <c r="E47" s="3">
        <f ca="1">ROUND(テーブル1[[#This Row],[50代]],-3)</f>
        <v>56000</v>
      </c>
      <c r="F47" s="3">
        <f ca="1">ROUND(テーブル1[[#This Row],[60代]],-3)</f>
        <v>46000</v>
      </c>
      <c r="G47" s="3">
        <f ca="1">ROUND(テーブル1[[#This Row],[70歳以上]],-3)</f>
        <v>86000</v>
      </c>
      <c r="H47" s="3"/>
      <c r="I47" s="4"/>
      <c r="J47" s="5" t="s">
        <v>49</v>
      </c>
      <c r="K47" s="3">
        <f ca="1">ROUND(テーブル2[[#This Row],[20代]],-3)</f>
        <v>53000</v>
      </c>
      <c r="L47" s="3">
        <f ca="1">ROUND(テーブル2[[#This Row],[30代]],-3)</f>
        <v>59000</v>
      </c>
      <c r="M47" s="3">
        <f ca="1">ROUND(テーブル2[[#This Row],[40代]],-3)</f>
        <v>67000</v>
      </c>
      <c r="N47" s="3">
        <f ca="1">ROUND(テーブル2[[#This Row],[50代]],-3)</f>
        <v>60000</v>
      </c>
      <c r="O47" s="3">
        <f ca="1">ROUND(テーブル2[[#This Row],[60代]],-3)</f>
        <v>50000</v>
      </c>
      <c r="P47" s="3">
        <f ca="1">ROUND(テーブル2[[#This Row],[70歳以上]],-3)</f>
        <v>75000</v>
      </c>
      <c r="Q47" s="3"/>
      <c r="R47" s="4"/>
      <c r="S47" s="5" t="s">
        <v>49</v>
      </c>
      <c r="T47" s="3">
        <f ca="1">ROUND(テーブル210[[#This Row],[20代]],-3)</f>
        <v>54000</v>
      </c>
      <c r="U47" s="3">
        <f ca="1">ROUND(テーブル210[[#This Row],[30代]],-3)</f>
        <v>34000</v>
      </c>
      <c r="V47" s="3">
        <f ca="1">ROUND(テーブル210[[#This Row],[40代]],-3)</f>
        <v>80000</v>
      </c>
      <c r="W47" s="3">
        <f ca="1">ROUND(テーブル210[[#This Row],[50代]],-3)</f>
        <v>84000</v>
      </c>
      <c r="X47" s="3">
        <f ca="1">ROUND(テーブル210[[#This Row],[60代]],-3)</f>
        <v>57000</v>
      </c>
      <c r="Y47" s="3">
        <f ca="1">ROUND(テーブル210[[#This Row],[70歳以上]],-3)</f>
        <v>62000</v>
      </c>
      <c r="Z47" s="3"/>
      <c r="AB47" s="2" t="s">
        <v>49</v>
      </c>
      <c r="AC47" s="6">
        <f ca="1">ROUND(テーブル12026[[#This Row],[20代]],-3)</f>
        <v>24000</v>
      </c>
      <c r="AD47" s="6">
        <f ca="1">ROUND(テーブル12026[[#This Row],[30代]],-3)</f>
        <v>33000</v>
      </c>
      <c r="AE47" s="6">
        <f ca="1">ROUND(テーブル12026[[#This Row],[40代]],-3)</f>
        <v>100000</v>
      </c>
      <c r="AF47" s="6">
        <f ca="1">ROUND(テーブル12026[[#This Row],[50代]],-3)</f>
        <v>77000</v>
      </c>
      <c r="AG47" s="6">
        <f ca="1">ROUND(テーブル12026[[#This Row],[60代]],-3)</f>
        <v>61000</v>
      </c>
      <c r="AH47" s="6">
        <f ca="1">ROUND(テーブル12026[[#This Row],[70歳以上]],-3)</f>
        <v>57000</v>
      </c>
      <c r="AI47" s="6"/>
      <c r="AK47" s="2" t="s">
        <v>49</v>
      </c>
      <c r="AL47">
        <f ca="1">ROUND(テーブル1202620[[#This Row],[20代]],-3)</f>
        <v>17000</v>
      </c>
      <c r="AM47">
        <f ca="1">ROUND(テーブル1202620[[#This Row],[30代]],-3)</f>
        <v>32000</v>
      </c>
      <c r="AN47">
        <f ca="1">ROUND(テーブル1202620[[#This Row],[40代]],-3)</f>
        <v>108000</v>
      </c>
      <c r="AO47">
        <f ca="1">ROUND(テーブル1202620[[#This Row],[50代]],-3)</f>
        <v>94000</v>
      </c>
      <c r="AP47">
        <f ca="1">ROUND(テーブル1202620[[#This Row],[60代]],-3)</f>
        <v>57000</v>
      </c>
      <c r="AQ47">
        <f ca="1">ROUND(テーブル1202620[[#This Row],[70歳以上]],-3)</f>
        <v>80000</v>
      </c>
    </row>
    <row r="48" spans="1:43" x14ac:dyDescent="0.55000000000000004">
      <c r="A48" s="5" t="s">
        <v>50</v>
      </c>
      <c r="B48" s="3">
        <f ca="1">ROUND(テーブル1[[#This Row],[20代]],-3)</f>
        <v>53000</v>
      </c>
      <c r="C48" s="3">
        <f ca="1">ROUND(テーブル1[[#This Row],[30代]],-3)</f>
        <v>74000</v>
      </c>
      <c r="D48" s="3">
        <f ca="1">ROUND(テーブル1[[#This Row],[40代]],-3)</f>
        <v>82000</v>
      </c>
      <c r="E48" s="3">
        <f ca="1">ROUND(テーブル1[[#This Row],[50代]],-3)</f>
        <v>52000</v>
      </c>
      <c r="F48" s="3">
        <f ca="1">ROUND(テーブル1[[#This Row],[60代]],-3)</f>
        <v>45000</v>
      </c>
      <c r="G48" s="3">
        <f ca="1">ROUND(テーブル1[[#This Row],[70歳以上]],-3)</f>
        <v>84000</v>
      </c>
      <c r="H48" s="3"/>
      <c r="I48" s="4"/>
      <c r="J48" s="5" t="s">
        <v>50</v>
      </c>
      <c r="K48" s="3">
        <f ca="1">ROUND(テーブル2[[#This Row],[20代]],-3)</f>
        <v>50000</v>
      </c>
      <c r="L48" s="3">
        <f ca="1">ROUND(テーブル2[[#This Row],[30代]],-3)</f>
        <v>55000</v>
      </c>
      <c r="M48" s="3">
        <f ca="1">ROUND(テーブル2[[#This Row],[40代]],-3)</f>
        <v>67000</v>
      </c>
      <c r="N48" s="3">
        <f ca="1">ROUND(テーブル2[[#This Row],[50代]],-3)</f>
        <v>56000</v>
      </c>
      <c r="O48" s="3">
        <f ca="1">ROUND(テーブル2[[#This Row],[60代]],-3)</f>
        <v>50000</v>
      </c>
      <c r="P48" s="3">
        <f ca="1">ROUND(テーブル2[[#This Row],[70歳以上]],-3)</f>
        <v>75000</v>
      </c>
      <c r="Q48" s="3"/>
      <c r="R48" s="4"/>
      <c r="S48" s="5" t="s">
        <v>50</v>
      </c>
      <c r="T48" s="3">
        <f ca="1">ROUND(テーブル210[[#This Row],[20代]],-3)</f>
        <v>51000</v>
      </c>
      <c r="U48" s="3">
        <f ca="1">ROUND(テーブル210[[#This Row],[30代]],-3)</f>
        <v>32000</v>
      </c>
      <c r="V48" s="3">
        <f ca="1">ROUND(テーブル210[[#This Row],[40代]],-3)</f>
        <v>80000</v>
      </c>
      <c r="W48" s="3">
        <f ca="1">ROUND(テーブル210[[#This Row],[50代]],-3)</f>
        <v>80000</v>
      </c>
      <c r="X48" s="3">
        <f ca="1">ROUND(テーブル210[[#This Row],[60代]],-3)</f>
        <v>56000</v>
      </c>
      <c r="Y48" s="3">
        <f ca="1">ROUND(テーブル210[[#This Row],[70歳以上]],-3)</f>
        <v>62000</v>
      </c>
      <c r="Z48" s="3"/>
      <c r="AB48" s="2" t="s">
        <v>50</v>
      </c>
      <c r="AC48" s="6">
        <f ca="1">ROUND(テーブル12026[[#This Row],[20代]],-3)</f>
        <v>23000</v>
      </c>
      <c r="AD48" s="6">
        <f ca="1">ROUND(テーブル12026[[#This Row],[30代]],-3)</f>
        <v>31000</v>
      </c>
      <c r="AE48" s="6">
        <f ca="1">ROUND(テーブル12026[[#This Row],[40代]],-3)</f>
        <v>96000</v>
      </c>
      <c r="AF48" s="6">
        <f ca="1">ROUND(テーブル12026[[#This Row],[50代]],-3)</f>
        <v>73000</v>
      </c>
      <c r="AG48" s="6">
        <f ca="1">ROUND(テーブル12026[[#This Row],[60代]],-3)</f>
        <v>60000</v>
      </c>
      <c r="AH48" s="6">
        <f ca="1">ROUND(テーブル12026[[#This Row],[70歳以上]],-3)</f>
        <v>56000</v>
      </c>
      <c r="AI48" s="6"/>
      <c r="AK48" s="2" t="s">
        <v>50</v>
      </c>
      <c r="AL48">
        <f ca="1">ROUND(テーブル1202620[[#This Row],[20代]],-3)</f>
        <v>15000</v>
      </c>
      <c r="AM48">
        <f ca="1">ROUND(テーブル1202620[[#This Row],[30代]],-3)</f>
        <v>29000</v>
      </c>
      <c r="AN48">
        <f ca="1">ROUND(テーブル1202620[[#This Row],[40代]],-3)</f>
        <v>103000</v>
      </c>
      <c r="AO48">
        <f ca="1">ROUND(テーブル1202620[[#This Row],[50代]],-3)</f>
        <v>91000</v>
      </c>
      <c r="AP48">
        <f ca="1">ROUND(テーブル1202620[[#This Row],[60代]],-3)</f>
        <v>52000</v>
      </c>
      <c r="AQ48">
        <f ca="1">ROUND(テーブル1202620[[#This Row],[70歳以上]],-3)</f>
        <v>79000</v>
      </c>
    </row>
    <row r="49" spans="1:43" x14ac:dyDescent="0.55000000000000004">
      <c r="A49" s="5" t="s">
        <v>51</v>
      </c>
      <c r="B49" s="3">
        <f ca="1">ROUND(テーブル1[[#This Row],[20代]],-3)</f>
        <v>49000</v>
      </c>
      <c r="C49" s="3">
        <f ca="1">ROUND(テーブル1[[#This Row],[30代]],-3)</f>
        <v>65000</v>
      </c>
      <c r="D49" s="3">
        <f ca="1">ROUND(テーブル1[[#This Row],[40代]],-3)</f>
        <v>81000</v>
      </c>
      <c r="E49" s="3">
        <f ca="1">ROUND(テーブル1[[#This Row],[50代]],-3)</f>
        <v>48000</v>
      </c>
      <c r="F49" s="3">
        <f ca="1">ROUND(テーブル1[[#This Row],[60代]],-3)</f>
        <v>44000</v>
      </c>
      <c r="G49" s="3">
        <f ca="1">ROUND(テーブル1[[#This Row],[70歳以上]],-3)</f>
        <v>82000</v>
      </c>
      <c r="H49" s="3"/>
      <c r="I49" s="4"/>
      <c r="J49" s="5" t="s">
        <v>51</v>
      </c>
      <c r="K49" s="3">
        <f ca="1">ROUND(テーブル2[[#This Row],[20代]],-3)</f>
        <v>48000</v>
      </c>
      <c r="L49" s="3">
        <f ca="1">ROUND(テーブル2[[#This Row],[30代]],-3)</f>
        <v>52000</v>
      </c>
      <c r="M49" s="3">
        <f ca="1">ROUND(テーブル2[[#This Row],[40代]],-3)</f>
        <v>64000</v>
      </c>
      <c r="N49" s="3">
        <f ca="1">ROUND(テーブル2[[#This Row],[50代]],-3)</f>
        <v>53000</v>
      </c>
      <c r="O49" s="3">
        <f ca="1">ROUND(テーブル2[[#This Row],[60代]],-3)</f>
        <v>49000</v>
      </c>
      <c r="P49" s="3">
        <f ca="1">ROUND(テーブル2[[#This Row],[70歳以上]],-3)</f>
        <v>74000</v>
      </c>
      <c r="Q49" s="3"/>
      <c r="R49" s="4"/>
      <c r="S49" s="5" t="s">
        <v>51</v>
      </c>
      <c r="T49" s="3">
        <f ca="1">ROUND(テーブル210[[#This Row],[20代]],-3)</f>
        <v>50000</v>
      </c>
      <c r="U49" s="3">
        <f ca="1">ROUND(テーブル210[[#This Row],[30代]],-3)</f>
        <v>31000</v>
      </c>
      <c r="V49" s="3">
        <f ca="1">ROUND(テーブル210[[#This Row],[40代]],-3)</f>
        <v>75000</v>
      </c>
      <c r="W49" s="3">
        <f ca="1">ROUND(テーブル210[[#This Row],[50代]],-3)</f>
        <v>77000</v>
      </c>
      <c r="X49" s="3">
        <f ca="1">ROUND(テーブル210[[#This Row],[60代]],-3)</f>
        <v>55000</v>
      </c>
      <c r="Y49" s="3">
        <f ca="1">ROUND(テーブル210[[#This Row],[70歳以上]],-3)</f>
        <v>62000</v>
      </c>
      <c r="Z49" s="3"/>
      <c r="AB49" s="2" t="s">
        <v>51</v>
      </c>
      <c r="AC49" s="6">
        <f ca="1">ROUND(テーブル12026[[#This Row],[20代]],-3)</f>
        <v>21000</v>
      </c>
      <c r="AD49" s="6">
        <f ca="1">ROUND(テーブル12026[[#This Row],[30代]],-3)</f>
        <v>30000</v>
      </c>
      <c r="AE49" s="6">
        <f ca="1">ROUND(テーブル12026[[#This Row],[40代]],-3)</f>
        <v>86000</v>
      </c>
      <c r="AF49" s="6">
        <f ca="1">ROUND(テーブル12026[[#This Row],[50代]],-3)</f>
        <v>70000</v>
      </c>
      <c r="AG49" s="6">
        <f ca="1">ROUND(テーブル12026[[#This Row],[60代]],-3)</f>
        <v>60000</v>
      </c>
      <c r="AH49" s="6">
        <f ca="1">ROUND(テーブル12026[[#This Row],[70歳以上]],-3)</f>
        <v>55000</v>
      </c>
      <c r="AI49" s="6"/>
      <c r="AK49" s="2" t="s">
        <v>51</v>
      </c>
      <c r="AL49">
        <f ca="1">ROUND(テーブル1202620[[#This Row],[20代]],-3)</f>
        <v>13000</v>
      </c>
      <c r="AM49">
        <f ca="1">ROUND(テーブル1202620[[#This Row],[30代]],-3)</f>
        <v>27000</v>
      </c>
      <c r="AN49">
        <f ca="1">ROUND(テーブル1202620[[#This Row],[40代]],-3)</f>
        <v>84000</v>
      </c>
      <c r="AO49">
        <f ca="1">ROUND(テーブル1202620[[#This Row],[50代]],-3)</f>
        <v>89000</v>
      </c>
      <c r="AP49">
        <f ca="1">ROUND(テーブル1202620[[#This Row],[60代]],-3)</f>
        <v>49000</v>
      </c>
      <c r="AQ49">
        <f ca="1">ROUND(テーブル1202620[[#This Row],[70歳以上]],-3)</f>
        <v>78000</v>
      </c>
    </row>
    <row r="50" spans="1:43" x14ac:dyDescent="0.55000000000000004">
      <c r="A50" s="5" t="s">
        <v>52</v>
      </c>
      <c r="B50" s="3">
        <f ca="1">ROUND(テーブル1[[#This Row],[20代]],-3)</f>
        <v>46000</v>
      </c>
      <c r="C50" s="3">
        <f ca="1">ROUND(テーブル1[[#This Row],[30代]],-3)</f>
        <v>59000</v>
      </c>
      <c r="D50" s="3">
        <f ca="1">ROUND(テーブル1[[#This Row],[40代]],-3)</f>
        <v>76000</v>
      </c>
      <c r="E50" s="3">
        <f ca="1">ROUND(テーブル1[[#This Row],[50代]],-3)</f>
        <v>44000</v>
      </c>
      <c r="F50" s="3">
        <f ca="1">ROUND(テーブル1[[#This Row],[60代]],-3)</f>
        <v>43000</v>
      </c>
      <c r="G50" s="3">
        <f ca="1">ROUND(テーブル1[[#This Row],[70歳以上]],-3)</f>
        <v>81000</v>
      </c>
      <c r="H50" s="3"/>
      <c r="I50" s="4"/>
      <c r="J50" s="5" t="s">
        <v>52</v>
      </c>
      <c r="K50" s="3">
        <f ca="1">ROUND(テーブル2[[#This Row],[20代]],-3)</f>
        <v>46000</v>
      </c>
      <c r="L50" s="3">
        <f ca="1">ROUND(テーブル2[[#This Row],[30代]],-3)</f>
        <v>51000</v>
      </c>
      <c r="M50" s="3">
        <f ca="1">ROUND(テーブル2[[#This Row],[40代]],-3)</f>
        <v>61000</v>
      </c>
      <c r="N50" s="3">
        <f ca="1">ROUND(テーブル2[[#This Row],[50代]],-3)</f>
        <v>51000</v>
      </c>
      <c r="O50" s="3">
        <f ca="1">ROUND(テーブル2[[#This Row],[60代]],-3)</f>
        <v>49000</v>
      </c>
      <c r="P50" s="3">
        <f ca="1">ROUND(テーブル2[[#This Row],[70歳以上]],-3)</f>
        <v>74000</v>
      </c>
      <c r="Q50" s="3"/>
      <c r="R50" s="4"/>
      <c r="S50" s="5" t="s">
        <v>52</v>
      </c>
      <c r="T50" s="3">
        <f ca="1">ROUND(テーブル210[[#This Row],[20代]],-3)</f>
        <v>50000</v>
      </c>
      <c r="U50" s="3">
        <f ca="1">ROUND(テーブル210[[#This Row],[30代]],-3)</f>
        <v>29000</v>
      </c>
      <c r="V50" s="3">
        <f ca="1">ROUND(テーブル210[[#This Row],[40代]],-3)</f>
        <v>72000</v>
      </c>
      <c r="W50" s="3">
        <f ca="1">ROUND(テーブル210[[#This Row],[50代]],-3)</f>
        <v>74000</v>
      </c>
      <c r="X50" s="3">
        <f ca="1">ROUND(テーブル210[[#This Row],[60代]],-3)</f>
        <v>55000</v>
      </c>
      <c r="Y50" s="3">
        <f ca="1">ROUND(テーブル210[[#This Row],[70歳以上]],-3)</f>
        <v>62000</v>
      </c>
      <c r="Z50" s="3"/>
      <c r="AB50" s="2" t="s">
        <v>52</v>
      </c>
      <c r="AC50" s="6">
        <f ca="1">ROUND(テーブル12026[[#This Row],[20代]],-3)</f>
        <v>20000</v>
      </c>
      <c r="AD50" s="6">
        <f ca="1">ROUND(テーブル12026[[#This Row],[30代]],-3)</f>
        <v>28000</v>
      </c>
      <c r="AE50" s="6">
        <f ca="1">ROUND(テーブル12026[[#This Row],[40代]],-3)</f>
        <v>80000</v>
      </c>
      <c r="AF50" s="6">
        <f ca="1">ROUND(テーブル12026[[#This Row],[50代]],-3)</f>
        <v>68000</v>
      </c>
      <c r="AG50" s="6">
        <f ca="1">ROUND(テーブル12026[[#This Row],[60代]],-3)</f>
        <v>59000</v>
      </c>
      <c r="AH50" s="6">
        <f ca="1">ROUND(テーブル12026[[#This Row],[70歳以上]],-3)</f>
        <v>55000</v>
      </c>
      <c r="AI50" s="6"/>
      <c r="AK50" s="2" t="s">
        <v>52</v>
      </c>
      <c r="AL50">
        <f ca="1">ROUND(テーブル1202620[[#This Row],[20代]],-3)</f>
        <v>12000</v>
      </c>
      <c r="AM50">
        <f ca="1">ROUND(テーブル1202620[[#This Row],[30代]],-3)</f>
        <v>26000</v>
      </c>
      <c r="AN50">
        <f ca="1">ROUND(テーブル1202620[[#This Row],[40代]],-3)</f>
        <v>77000</v>
      </c>
      <c r="AO50">
        <f ca="1">ROUND(テーブル1202620[[#This Row],[50代]],-3)</f>
        <v>86000</v>
      </c>
      <c r="AP50">
        <f ca="1">ROUND(テーブル1202620[[#This Row],[60代]],-3)</f>
        <v>45000</v>
      </c>
      <c r="AQ50">
        <f ca="1">ROUND(テーブル1202620[[#This Row],[70歳以上]],-3)</f>
        <v>78000</v>
      </c>
    </row>
    <row r="51" spans="1:43" x14ac:dyDescent="0.55000000000000004">
      <c r="A51" s="5" t="s">
        <v>53</v>
      </c>
      <c r="B51" s="3">
        <f ca="1">ROUND(テーブル1[[#This Row],[20代]],-3)</f>
        <v>43000</v>
      </c>
      <c r="C51" s="3">
        <f ca="1">ROUND(テーブル1[[#This Row],[30代]],-3)</f>
        <v>56000</v>
      </c>
      <c r="D51" s="3">
        <f ca="1">ROUND(テーブル1[[#This Row],[40代]],-3)</f>
        <v>73000</v>
      </c>
      <c r="E51" s="3">
        <f ca="1">ROUND(テーブル1[[#This Row],[50代]],-3)</f>
        <v>41000</v>
      </c>
      <c r="F51" s="3">
        <f ca="1">ROUND(テーブル1[[#This Row],[60代]],-3)</f>
        <v>44000</v>
      </c>
      <c r="G51" s="3">
        <f ca="1">ROUND(テーブル1[[#This Row],[70歳以上]],-3)</f>
        <v>80000</v>
      </c>
      <c r="H51" s="3"/>
      <c r="I51" s="4"/>
      <c r="J51" s="5" t="s">
        <v>53</v>
      </c>
      <c r="K51" s="3">
        <f ca="1">ROUND(テーブル2[[#This Row],[20代]],-3)</f>
        <v>44000</v>
      </c>
      <c r="L51" s="3">
        <f ca="1">ROUND(テーブル2[[#This Row],[30代]],-3)</f>
        <v>49000</v>
      </c>
      <c r="M51" s="3">
        <f ca="1">ROUND(テーブル2[[#This Row],[40代]],-3)</f>
        <v>59000</v>
      </c>
      <c r="N51" s="3">
        <f ca="1">ROUND(テーブル2[[#This Row],[50代]],-3)</f>
        <v>49000</v>
      </c>
      <c r="O51" s="3">
        <f ca="1">ROUND(テーブル2[[#This Row],[60代]],-3)</f>
        <v>49000</v>
      </c>
      <c r="P51" s="3">
        <f ca="1">ROUND(テーブル2[[#This Row],[70歳以上]],-3)</f>
        <v>74000</v>
      </c>
      <c r="Q51" s="3"/>
      <c r="R51" s="4"/>
      <c r="S51" s="5" t="s">
        <v>53</v>
      </c>
      <c r="T51" s="3">
        <f ca="1">ROUND(テーブル210[[#This Row],[20代]],-3)</f>
        <v>48000</v>
      </c>
      <c r="U51" s="3">
        <f ca="1">ROUND(テーブル210[[#This Row],[30代]],-3)</f>
        <v>28000</v>
      </c>
      <c r="V51" s="3">
        <f ca="1">ROUND(テーブル210[[#This Row],[40代]],-3)</f>
        <v>69000</v>
      </c>
      <c r="W51" s="3">
        <f ca="1">ROUND(テーブル210[[#This Row],[50代]],-3)</f>
        <v>73000</v>
      </c>
      <c r="X51" s="3">
        <f ca="1">ROUND(テーブル210[[#This Row],[60代]],-3)</f>
        <v>55000</v>
      </c>
      <c r="Y51" s="3">
        <f ca="1">ROUND(テーブル210[[#This Row],[70歳以上]],-3)</f>
        <v>62000</v>
      </c>
      <c r="Z51" s="3"/>
      <c r="AB51" s="2" t="s">
        <v>53</v>
      </c>
      <c r="AC51" s="6">
        <f ca="1">ROUND(テーブル12026[[#This Row],[20代]],-3)</f>
        <v>20000</v>
      </c>
      <c r="AD51" s="6">
        <f ca="1">ROUND(テーブル12026[[#This Row],[30代]],-3)</f>
        <v>27000</v>
      </c>
      <c r="AE51" s="6">
        <f ca="1">ROUND(テーブル12026[[#This Row],[40代]],-3)</f>
        <v>75000</v>
      </c>
      <c r="AF51" s="6">
        <f ca="1">ROUND(テーブル12026[[#This Row],[50代]],-3)</f>
        <v>66000</v>
      </c>
      <c r="AG51" s="6">
        <f ca="1">ROUND(テーブル12026[[#This Row],[60代]],-3)</f>
        <v>58000</v>
      </c>
      <c r="AH51" s="6">
        <f ca="1">ROUND(テーブル12026[[#This Row],[70歳以上]],-3)</f>
        <v>54000</v>
      </c>
      <c r="AI51" s="6"/>
      <c r="AK51" s="2" t="s">
        <v>53</v>
      </c>
      <c r="AL51">
        <f ca="1">ROUND(テーブル1202620[[#This Row],[20代]],-3)</f>
        <v>11000</v>
      </c>
      <c r="AM51">
        <f ca="1">ROUND(テーブル1202620[[#This Row],[30代]],-3)</f>
        <v>25000</v>
      </c>
      <c r="AN51">
        <f ca="1">ROUND(テーブル1202620[[#This Row],[40代]],-3)</f>
        <v>70000</v>
      </c>
      <c r="AO51">
        <f ca="1">ROUND(テーブル1202620[[#This Row],[50代]],-3)</f>
        <v>84000</v>
      </c>
      <c r="AP51">
        <f ca="1">ROUND(テーブル1202620[[#This Row],[60代]],-3)</f>
        <v>43000</v>
      </c>
      <c r="AQ51">
        <f ca="1">ROUND(テーブル1202620[[#This Row],[70歳以上]],-3)</f>
        <v>77000</v>
      </c>
    </row>
  </sheetData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7" orientation="landscape" r:id="rId1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1"/>
  <sheetViews>
    <sheetView topLeftCell="AA32" zoomScale="55" zoomScaleNormal="55" workbookViewId="0">
      <selection activeCell="AT48" sqref="AT48"/>
    </sheetView>
  </sheetViews>
  <sheetFormatPr defaultRowHeight="18" x14ac:dyDescent="0.55000000000000004"/>
  <cols>
    <col min="1" max="1" width="9" customWidth="1"/>
    <col min="7" max="8" width="10.33203125" customWidth="1"/>
    <col min="16" max="18" width="10.33203125" customWidth="1"/>
  </cols>
  <sheetData>
    <row r="1" spans="1:43" x14ac:dyDescent="0.55000000000000004">
      <c r="A1" s="1" t="s">
        <v>59</v>
      </c>
    </row>
    <row r="2" spans="1:43" x14ac:dyDescent="0.55000000000000004">
      <c r="A2" t="s">
        <v>58</v>
      </c>
      <c r="G2" t="s">
        <v>56</v>
      </c>
      <c r="P2" t="s">
        <v>56</v>
      </c>
      <c r="Y2" t="s">
        <v>56</v>
      </c>
      <c r="AH2" t="s">
        <v>56</v>
      </c>
      <c r="AQ2" t="s">
        <v>56</v>
      </c>
    </row>
    <row r="3" spans="1:43" x14ac:dyDescent="0.55000000000000004">
      <c r="A3" s="2" t="s">
        <v>55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/>
      <c r="J3" s="2" t="s">
        <v>57</v>
      </c>
      <c r="K3" s="2" t="s">
        <v>0</v>
      </c>
      <c r="L3" s="2" t="s">
        <v>1</v>
      </c>
      <c r="M3" s="2" t="s">
        <v>2</v>
      </c>
      <c r="N3" s="2" t="s">
        <v>3</v>
      </c>
      <c r="O3" s="2" t="s">
        <v>4</v>
      </c>
      <c r="P3" s="2" t="s">
        <v>5</v>
      </c>
      <c r="Q3" s="2"/>
      <c r="R3" s="2"/>
      <c r="S3" s="2" t="s">
        <v>65</v>
      </c>
      <c r="T3" s="2" t="s">
        <v>0</v>
      </c>
      <c r="U3" s="2" t="s">
        <v>1</v>
      </c>
      <c r="V3" s="2" t="s">
        <v>2</v>
      </c>
      <c r="W3" s="2" t="s">
        <v>3</v>
      </c>
      <c r="X3" s="2" t="s">
        <v>4</v>
      </c>
      <c r="Y3" s="2" t="s">
        <v>5</v>
      </c>
      <c r="Z3" s="2"/>
      <c r="AB3" s="2" t="s">
        <v>67</v>
      </c>
      <c r="AC3" s="2" t="s">
        <v>0</v>
      </c>
      <c r="AD3" s="2" t="s">
        <v>1</v>
      </c>
      <c r="AE3" s="2" t="s">
        <v>2</v>
      </c>
      <c r="AF3" s="2" t="s">
        <v>3</v>
      </c>
      <c r="AG3" s="2" t="s">
        <v>4</v>
      </c>
      <c r="AH3" s="2" t="s">
        <v>5</v>
      </c>
      <c r="AI3" s="2"/>
      <c r="AK3" s="2" t="s">
        <v>69</v>
      </c>
      <c r="AL3" s="2" t="s">
        <v>0</v>
      </c>
      <c r="AM3" s="2" t="s">
        <v>1</v>
      </c>
      <c r="AN3" s="2" t="s">
        <v>2</v>
      </c>
      <c r="AO3" s="2" t="s">
        <v>3</v>
      </c>
      <c r="AP3" s="2" t="s">
        <v>4</v>
      </c>
      <c r="AQ3" s="2" t="s">
        <v>5</v>
      </c>
    </row>
    <row r="4" spans="1:43" x14ac:dyDescent="0.55000000000000004">
      <c r="A4" s="5" t="s">
        <v>6</v>
      </c>
      <c r="B4" s="3">
        <f ca="1">ROUND(テーブル3[[#This Row],[20代]],-2)</f>
        <v>3600</v>
      </c>
      <c r="C4" s="3">
        <f ca="1">ROUND(テーブル3[[#This Row],[30代]],-2)</f>
        <v>8100</v>
      </c>
      <c r="D4" s="3">
        <f ca="1">ROUND(テーブル3[[#This Row],[40代]],-3)</f>
        <v>15000</v>
      </c>
      <c r="E4" s="3">
        <f ca="1">ROUND(テーブル3[[#This Row],[50代]],-2)</f>
        <v>2000</v>
      </c>
      <c r="F4" s="3">
        <f ca="1">ROUND(テーブル3[[#This Row],[60代]],-2)</f>
        <v>5600</v>
      </c>
      <c r="G4" s="3">
        <f ca="1">ROUND(テーブル3[[#This Row],[70歳以上]],-2)</f>
        <v>5600</v>
      </c>
      <c r="I4" s="4"/>
      <c r="J4" s="5" t="s">
        <v>6</v>
      </c>
      <c r="K4" s="3">
        <f ca="1">ROUND(テーブル4[[#This Row],[20代]],-2)</f>
        <v>1100</v>
      </c>
      <c r="L4" s="3">
        <f ca="1">ROUND(テーブル4[[#This Row],[30代]],-2)</f>
        <v>4600</v>
      </c>
      <c r="M4" s="3">
        <f ca="1">ROUND(テーブル4[[#This Row],[40代]],-3)</f>
        <v>20000</v>
      </c>
      <c r="N4" s="3">
        <f ca="1">ROUND(テーブル4[[#This Row],[50代]],-2)</f>
        <v>5900</v>
      </c>
      <c r="O4" s="3">
        <f ca="1">ROUND(テーブル4[[#This Row],[60代]],-2)</f>
        <v>6400</v>
      </c>
      <c r="P4" s="3">
        <f ca="1">ROUND(テーブル4[[#This Row],[70歳以上]],-2)</f>
        <v>3000</v>
      </c>
      <c r="Q4" s="3"/>
      <c r="R4" s="3"/>
      <c r="S4" s="5" t="s">
        <v>6</v>
      </c>
      <c r="T4" s="3">
        <f ca="1">ROUND(テーブル416[[#This Row],[20代]],-2)</f>
        <v>1600</v>
      </c>
      <c r="U4" s="3">
        <f ca="1">ROUND(テーブル416[[#This Row],[30代]],-2)</f>
        <v>5300</v>
      </c>
      <c r="V4" s="3">
        <f ca="1">ROUND(テーブル416[[#This Row],[40代]],-3)</f>
        <v>15000</v>
      </c>
      <c r="W4" s="3">
        <f ca="1">ROUND(テーブル416[[#This Row],[50代]],-3)</f>
        <v>16000</v>
      </c>
      <c r="X4" s="3">
        <f ca="1">ROUND(テーブル416[[#This Row],[60代]],-2)</f>
        <v>2500</v>
      </c>
      <c r="Y4" s="3">
        <f ca="1">ROUND(テーブル416[[#This Row],[70歳以上]],-2)</f>
        <v>1200</v>
      </c>
      <c r="Z4" s="3"/>
      <c r="AB4" s="5" t="s">
        <v>6</v>
      </c>
      <c r="AC4" s="6">
        <f ca="1">ROUND(テーブル41628[[#This Row],[20代]],-2)</f>
        <v>1000</v>
      </c>
      <c r="AD4" s="6">
        <f ca="1">ROUND(テーブル41628[[#This Row],[30代]],-2)</f>
        <v>6900</v>
      </c>
      <c r="AE4" s="6">
        <f ca="1">ROUND(テーブル41628[[#This Row],[40代]],-3)</f>
        <v>24000</v>
      </c>
      <c r="AF4" s="6">
        <f ca="1">ROUND(テーブル41628[[#This Row],[50代]],-3)</f>
        <v>17000</v>
      </c>
      <c r="AG4" s="6">
        <f ca="1">ROUND(テーブル41628[[#This Row],[60代]],-2)</f>
        <v>2000</v>
      </c>
      <c r="AH4" s="6">
        <f ca="1">ROUND(テーブル41628[[#This Row],[70歳以上]],-2)</f>
        <v>1500</v>
      </c>
      <c r="AI4" s="6"/>
      <c r="AK4" s="5" t="s">
        <v>6</v>
      </c>
      <c r="AL4">
        <f ca="1">ROUND(テーブル4162821[[#This Row],[20代]],-2)</f>
        <v>1500</v>
      </c>
      <c r="AM4">
        <f ca="1">ROUND(テーブル4162821[[#This Row],[30代]],-2)</f>
        <v>3700</v>
      </c>
      <c r="AN4">
        <f ca="1">ROUND(テーブル4162821[[#This Row],[40代]],-3)</f>
        <v>18000</v>
      </c>
      <c r="AO4">
        <f ca="1">ROUND(テーブル4162821[[#This Row],[50代]],-3)</f>
        <v>16000</v>
      </c>
      <c r="AP4">
        <f ca="1">ROUND(テーブル4162821[[#This Row],[60代]],-2)</f>
        <v>1800</v>
      </c>
      <c r="AQ4">
        <f ca="1">ROUND(テーブル4162821[[#This Row],[70歳以上]],-3)</f>
        <v>13000</v>
      </c>
    </row>
    <row r="5" spans="1:43" x14ac:dyDescent="0.55000000000000004">
      <c r="A5" s="5" t="s">
        <v>7</v>
      </c>
      <c r="B5" s="3">
        <f ca="1">ROUND(テーブル3[[#This Row],[20代]],-2)</f>
        <v>2800</v>
      </c>
      <c r="C5" s="3">
        <f ca="1">ROUND(テーブル3[[#This Row],[30代]],-2)</f>
        <v>5800</v>
      </c>
      <c r="D5" s="3">
        <f ca="1">ROUND(テーブル3[[#This Row],[40代]],-3)</f>
        <v>15000</v>
      </c>
      <c r="E5" s="3">
        <f ca="1">ROUND(テーブル3[[#This Row],[50代]],-2)</f>
        <v>1500</v>
      </c>
      <c r="F5" s="3">
        <f ca="1">ROUND(テーブル3[[#This Row],[60代]],-2)</f>
        <v>5300</v>
      </c>
      <c r="G5" s="3">
        <f ca="1">ROUND(テーブル3[[#This Row],[70歳以上]],-2)</f>
        <v>5700</v>
      </c>
      <c r="H5" s="3"/>
      <c r="I5" s="4"/>
      <c r="J5" s="5" t="s">
        <v>7</v>
      </c>
      <c r="K5" s="3">
        <f ca="1">ROUND(テーブル4[[#This Row],[20代]],-2)</f>
        <v>1000</v>
      </c>
      <c r="L5" s="3">
        <f ca="1">ROUND(テーブル4[[#This Row],[30代]],-2)</f>
        <v>3800</v>
      </c>
      <c r="M5" s="3">
        <f ca="1">ROUND(テーブル4[[#This Row],[40代]],-3)</f>
        <v>19000</v>
      </c>
      <c r="N5" s="3">
        <f ca="1">ROUND(テーブル4[[#This Row],[50代]],-2)</f>
        <v>5700</v>
      </c>
      <c r="O5" s="3">
        <f ca="1">ROUND(テーブル4[[#This Row],[60代]],-2)</f>
        <v>6300</v>
      </c>
      <c r="P5" s="3">
        <f ca="1">ROUND(テーブル4[[#This Row],[70歳以上]],-2)</f>
        <v>3200</v>
      </c>
      <c r="Q5" s="3"/>
      <c r="R5" s="3"/>
      <c r="S5" s="5" t="s">
        <v>7</v>
      </c>
      <c r="T5" s="3">
        <f ca="1">ROUND(テーブル416[[#This Row],[20代]],-2)</f>
        <v>1600</v>
      </c>
      <c r="U5" s="3">
        <f ca="1">ROUND(テーブル416[[#This Row],[30代]],-2)</f>
        <v>4200</v>
      </c>
      <c r="V5" s="3">
        <f ca="1">ROUND(テーブル416[[#This Row],[40代]],-3)</f>
        <v>15000</v>
      </c>
      <c r="W5" s="3">
        <f ca="1">ROUND(テーブル416[[#This Row],[50代]],-3)</f>
        <v>15000</v>
      </c>
      <c r="X5" s="3">
        <f ca="1">ROUND(テーブル416[[#This Row],[60代]],-2)</f>
        <v>2300</v>
      </c>
      <c r="Y5" s="3">
        <f ca="1">ROUND(テーブル416[[#This Row],[70歳以上]],-2)</f>
        <v>1200</v>
      </c>
      <c r="Z5" s="3"/>
      <c r="AB5" s="5" t="s">
        <v>7</v>
      </c>
      <c r="AC5" s="6">
        <f ca="1">ROUND(テーブル41628[[#This Row],[20代]],-2)</f>
        <v>1500</v>
      </c>
      <c r="AD5" s="6">
        <f ca="1">ROUND(テーブル41628[[#This Row],[30代]],-2)</f>
        <v>5200</v>
      </c>
      <c r="AE5" s="6">
        <f ca="1">ROUND(テーブル41628[[#This Row],[40代]],-3)</f>
        <v>22000</v>
      </c>
      <c r="AF5" s="6">
        <f ca="1">ROUND(テーブル41628[[#This Row],[50代]],-3)</f>
        <v>16000</v>
      </c>
      <c r="AG5" s="6">
        <f ca="1">ROUND(テーブル41628[[#This Row],[60代]],-2)</f>
        <v>2000</v>
      </c>
      <c r="AH5" s="6">
        <f ca="1">ROUND(テーブル41628[[#This Row],[70歳以上]],-2)</f>
        <v>1100</v>
      </c>
      <c r="AI5" s="6"/>
      <c r="AK5" s="5" t="s">
        <v>7</v>
      </c>
      <c r="AL5">
        <f ca="1">ROUND(テーブル4162821[[#This Row],[20代]],-2)</f>
        <v>1300</v>
      </c>
      <c r="AM5">
        <f ca="1">ROUND(テーブル4162821[[#This Row],[30代]],-2)</f>
        <v>2800</v>
      </c>
      <c r="AN5">
        <f ca="1">ROUND(テーブル4162821[[#This Row],[40代]],-3)</f>
        <v>18000</v>
      </c>
      <c r="AO5">
        <f ca="1">ROUND(テーブル4162821[[#This Row],[50代]],-3)</f>
        <v>15000</v>
      </c>
      <c r="AP5">
        <f ca="1">ROUND(テーブル4162821[[#This Row],[60代]],-2)</f>
        <v>1800</v>
      </c>
      <c r="AQ5">
        <f ca="1">ROUND(テーブル4162821[[#This Row],[70歳以上]],-3)</f>
        <v>13000</v>
      </c>
    </row>
    <row r="6" spans="1:43" x14ac:dyDescent="0.55000000000000004">
      <c r="A6" s="5" t="s">
        <v>8</v>
      </c>
      <c r="B6" s="3">
        <f ca="1">ROUND(テーブル3[[#This Row],[20代]],-2)</f>
        <v>2300</v>
      </c>
      <c r="C6" s="3">
        <f ca="1">ROUND(テーブル3[[#This Row],[30代]],-2)</f>
        <v>3500</v>
      </c>
      <c r="D6" s="3">
        <f ca="1">ROUND(テーブル3[[#This Row],[40代]],-3)</f>
        <v>15000</v>
      </c>
      <c r="E6" s="3">
        <f ca="1">ROUND(テーブル3[[#This Row],[50代]],-2)</f>
        <v>1800</v>
      </c>
      <c r="F6" s="3">
        <f ca="1">ROUND(テーブル3[[#This Row],[60代]],-2)</f>
        <v>5000</v>
      </c>
      <c r="G6" s="3">
        <f ca="1">ROUND(テーブル3[[#This Row],[70歳以上]],-2)</f>
        <v>5200</v>
      </c>
      <c r="H6" s="3"/>
      <c r="I6" s="4"/>
      <c r="J6" s="5" t="s">
        <v>8</v>
      </c>
      <c r="K6" s="3">
        <f ca="1">ROUND(テーブル4[[#This Row],[20代]],-2)</f>
        <v>1000</v>
      </c>
      <c r="L6" s="3">
        <f ca="1">ROUND(テーブル4[[#This Row],[30代]],-2)</f>
        <v>2300</v>
      </c>
      <c r="M6" s="3">
        <f ca="1">ROUND(テーブル4[[#This Row],[40代]],-3)</f>
        <v>20000</v>
      </c>
      <c r="N6" s="3">
        <f ca="1">ROUND(テーブル4[[#This Row],[50代]],-2)</f>
        <v>5000</v>
      </c>
      <c r="O6" s="3">
        <f ca="1">ROUND(テーブル4[[#This Row],[60代]],-2)</f>
        <v>5600</v>
      </c>
      <c r="P6" s="3">
        <f ca="1">ROUND(テーブル4[[#This Row],[70歳以上]],-2)</f>
        <v>3500</v>
      </c>
      <c r="Q6" s="3"/>
      <c r="R6" s="3"/>
      <c r="S6" s="5" t="s">
        <v>8</v>
      </c>
      <c r="T6" s="3">
        <f ca="1">ROUND(テーブル416[[#This Row],[20代]],-2)</f>
        <v>1600</v>
      </c>
      <c r="U6" s="3">
        <f ca="1">ROUND(テーブル416[[#This Row],[30代]],-2)</f>
        <v>3000</v>
      </c>
      <c r="V6" s="3">
        <f ca="1">ROUND(テーブル416[[#This Row],[40代]],-3)</f>
        <v>15000</v>
      </c>
      <c r="W6" s="3">
        <f ca="1">ROUND(テーブル416[[#This Row],[50代]],-3)</f>
        <v>14000</v>
      </c>
      <c r="X6" s="3">
        <f ca="1">ROUND(テーブル416[[#This Row],[60代]],-2)</f>
        <v>2200</v>
      </c>
      <c r="Y6" s="3">
        <f ca="1">ROUND(テーブル416[[#This Row],[70歳以上]],-2)</f>
        <v>1400</v>
      </c>
      <c r="Z6" s="3"/>
      <c r="AB6" s="5" t="s">
        <v>8</v>
      </c>
      <c r="AC6" s="6">
        <f ca="1">ROUND(テーブル41628[[#This Row],[20代]],-2)</f>
        <v>1000</v>
      </c>
      <c r="AD6" s="6">
        <f ca="1">ROUND(テーブル41628[[#This Row],[30代]],-2)</f>
        <v>3300</v>
      </c>
      <c r="AE6" s="6">
        <f ca="1">ROUND(テーブル41628[[#This Row],[40代]],-3)</f>
        <v>21000</v>
      </c>
      <c r="AF6" s="6">
        <f ca="1">ROUND(テーブル41628[[#This Row],[50代]],-3)</f>
        <v>15000</v>
      </c>
      <c r="AG6" s="6">
        <f ca="1">ROUND(テーブル41628[[#This Row],[60代]],-2)</f>
        <v>3400</v>
      </c>
      <c r="AH6" s="6">
        <f ca="1">ROUND(テーブル41628[[#This Row],[70歳以上]],-2)</f>
        <v>1200</v>
      </c>
      <c r="AI6" s="6"/>
      <c r="AK6" s="5" t="s">
        <v>8</v>
      </c>
      <c r="AL6">
        <f ca="1">ROUND(テーブル4162821[[#This Row],[20代]],-2)</f>
        <v>1400</v>
      </c>
      <c r="AM6">
        <f ca="1">ROUND(テーブル4162821[[#This Row],[30代]],-2)</f>
        <v>1800</v>
      </c>
      <c r="AN6">
        <f ca="1">ROUND(テーブル4162821[[#This Row],[40代]],-3)</f>
        <v>18000</v>
      </c>
      <c r="AO6">
        <f ca="1">ROUND(テーブル4162821[[#This Row],[50代]],-3)</f>
        <v>14000</v>
      </c>
      <c r="AP6">
        <f ca="1">ROUND(テーブル4162821[[#This Row],[60代]],-2)</f>
        <v>1600</v>
      </c>
      <c r="AQ6">
        <f ca="1">ROUND(テーブル4162821[[#This Row],[70歳以上]],-3)</f>
        <v>12000</v>
      </c>
    </row>
    <row r="7" spans="1:43" x14ac:dyDescent="0.55000000000000004">
      <c r="A7" s="5" t="s">
        <v>9</v>
      </c>
      <c r="B7" s="3">
        <f ca="1">ROUND(テーブル3[[#This Row],[20代]],-2)</f>
        <v>1900</v>
      </c>
      <c r="C7" s="3">
        <f ca="1">ROUND(テーブル3[[#This Row],[30代]],-2)</f>
        <v>2600</v>
      </c>
      <c r="D7" s="3">
        <f ca="1">ROUND(テーブル3[[#This Row],[40代]],-3)</f>
        <v>15000</v>
      </c>
      <c r="E7" s="3">
        <f ca="1">ROUND(テーブル3[[#This Row],[50代]],-2)</f>
        <v>1900</v>
      </c>
      <c r="F7" s="3">
        <f ca="1">ROUND(テーブル3[[#This Row],[60代]],-2)</f>
        <v>5500</v>
      </c>
      <c r="G7" s="3">
        <f ca="1">ROUND(テーブル3[[#This Row],[70歳以上]],-2)</f>
        <v>5600</v>
      </c>
      <c r="H7" s="3"/>
      <c r="I7" s="4"/>
      <c r="J7" s="5" t="s">
        <v>9</v>
      </c>
      <c r="K7" s="3">
        <f ca="1">ROUND(テーブル4[[#This Row],[20代]],-2)</f>
        <v>1100</v>
      </c>
      <c r="L7" s="3">
        <f ca="1">ROUND(テーブル4[[#This Row],[30代]],-2)</f>
        <v>2000</v>
      </c>
      <c r="M7" s="3">
        <f ca="1">ROUND(テーブル4[[#This Row],[40代]],-3)</f>
        <v>20000</v>
      </c>
      <c r="N7" s="3">
        <f ca="1">ROUND(テーブル4[[#This Row],[50代]],-2)</f>
        <v>4700</v>
      </c>
      <c r="O7" s="3">
        <f ca="1">ROUND(テーブル4[[#This Row],[60代]],-2)</f>
        <v>6000</v>
      </c>
      <c r="P7" s="3">
        <f ca="1">ROUND(テーブル4[[#This Row],[70歳以上]],-2)</f>
        <v>3900</v>
      </c>
      <c r="Q7" s="3"/>
      <c r="R7" s="3"/>
      <c r="S7" s="5" t="s">
        <v>9</v>
      </c>
      <c r="T7" s="3">
        <f ca="1">ROUND(テーブル416[[#This Row],[20代]],-2)</f>
        <v>1700</v>
      </c>
      <c r="U7" s="3">
        <f ca="1">ROUND(テーブル416[[#This Row],[30代]],-2)</f>
        <v>2000</v>
      </c>
      <c r="V7" s="3">
        <f ca="1">ROUND(テーブル416[[#This Row],[40代]],-3)</f>
        <v>15000</v>
      </c>
      <c r="W7" s="3">
        <f ca="1">ROUND(テーブル416[[#This Row],[50代]],-3)</f>
        <v>14000</v>
      </c>
      <c r="X7" s="3">
        <f ca="1">ROUND(テーブル416[[#This Row],[60代]],-2)</f>
        <v>2000</v>
      </c>
      <c r="Y7" s="3">
        <f ca="1">ROUND(テーブル416[[#This Row],[70歳以上]],-2)</f>
        <v>1900</v>
      </c>
      <c r="Z7" s="3"/>
      <c r="AB7" s="5" t="s">
        <v>9</v>
      </c>
      <c r="AC7" s="6">
        <f ca="1">ROUND(テーブル41628[[#This Row],[20代]],-2)</f>
        <v>700</v>
      </c>
      <c r="AD7" s="6">
        <f ca="1">ROUND(テーブル41628[[#This Row],[30代]],-2)</f>
        <v>2000</v>
      </c>
      <c r="AE7" s="6">
        <f ca="1">ROUND(テーブル41628[[#This Row],[40代]],-3)</f>
        <v>20000</v>
      </c>
      <c r="AF7" s="6">
        <f ca="1">ROUND(テーブル41628[[#This Row],[50代]],-3)</f>
        <v>14000</v>
      </c>
      <c r="AG7" s="6">
        <f ca="1">ROUND(テーブル41628[[#This Row],[60代]],-2)</f>
        <v>2200</v>
      </c>
      <c r="AH7" s="6">
        <f ca="1">ROUND(テーブル41628[[#This Row],[70歳以上]],-2)</f>
        <v>1800</v>
      </c>
      <c r="AI7" s="6"/>
      <c r="AK7" s="5" t="s">
        <v>9</v>
      </c>
      <c r="AL7">
        <f ca="1">ROUND(テーブル4162821[[#This Row],[20代]],-2)</f>
        <v>1400</v>
      </c>
      <c r="AM7">
        <f ca="1">ROUND(テーブル4162821[[#This Row],[30代]],-2)</f>
        <v>1400</v>
      </c>
      <c r="AN7">
        <f ca="1">ROUND(テーブル4162821[[#This Row],[40代]],-3)</f>
        <v>17000</v>
      </c>
      <c r="AO7">
        <f ca="1">ROUND(テーブル4162821[[#This Row],[50代]],-3)</f>
        <v>13000</v>
      </c>
      <c r="AP7">
        <f ca="1">ROUND(テーブル4162821[[#This Row],[60代]],-2)</f>
        <v>2000</v>
      </c>
      <c r="AQ7">
        <f ca="1">ROUND(テーブル4162821[[#This Row],[70歳以上]],-3)</f>
        <v>12000</v>
      </c>
    </row>
    <row r="8" spans="1:43" x14ac:dyDescent="0.55000000000000004">
      <c r="A8" s="5" t="s">
        <v>10</v>
      </c>
      <c r="B8" s="3">
        <f ca="1">ROUND(テーブル3[[#This Row],[20代]],-2)</f>
        <v>2300</v>
      </c>
      <c r="C8" s="3">
        <f ca="1">ROUND(テーブル3[[#This Row],[30代]],-2)</f>
        <v>2300</v>
      </c>
      <c r="D8" s="3">
        <f ca="1">ROUND(テーブル3[[#This Row],[40代]],-3)</f>
        <v>15000</v>
      </c>
      <c r="E8" s="3">
        <f ca="1">ROUND(テーブル3[[#This Row],[50代]],-2)</f>
        <v>2700</v>
      </c>
      <c r="F8" s="3">
        <f ca="1">ROUND(テーブル3[[#This Row],[60代]],-2)</f>
        <v>5600</v>
      </c>
      <c r="G8" s="3">
        <f ca="1">ROUND(テーブル3[[#This Row],[70歳以上]],-2)</f>
        <v>6700</v>
      </c>
      <c r="H8" s="3"/>
      <c r="I8" s="4"/>
      <c r="J8" s="5" t="s">
        <v>10</v>
      </c>
      <c r="K8" s="3">
        <f ca="1">ROUND(テーブル4[[#This Row],[20代]],-2)</f>
        <v>1700</v>
      </c>
      <c r="L8" s="3">
        <f ca="1">ROUND(テーブル4[[#This Row],[30代]],-2)</f>
        <v>2400</v>
      </c>
      <c r="M8" s="3">
        <f ca="1">ROUND(テーブル4[[#This Row],[40代]],-3)</f>
        <v>20000</v>
      </c>
      <c r="N8" s="3">
        <f ca="1">ROUND(テーブル4[[#This Row],[50代]],-2)</f>
        <v>5100</v>
      </c>
      <c r="O8" s="3">
        <f ca="1">ROUND(テーブル4[[#This Row],[60代]],-2)</f>
        <v>5900</v>
      </c>
      <c r="P8" s="3">
        <f ca="1">ROUND(テーブル4[[#This Row],[70歳以上]],-2)</f>
        <v>4600</v>
      </c>
      <c r="Q8" s="3"/>
      <c r="R8" s="3"/>
      <c r="S8" s="5" t="s">
        <v>10</v>
      </c>
      <c r="T8" s="3">
        <f ca="1">ROUND(テーブル416[[#This Row],[20代]],-2)</f>
        <v>1700</v>
      </c>
      <c r="U8" s="3">
        <f ca="1">ROUND(テーブル416[[#This Row],[30代]],-2)</f>
        <v>2700</v>
      </c>
      <c r="V8" s="3">
        <f ca="1">ROUND(テーブル416[[#This Row],[40代]],-3)</f>
        <v>14000</v>
      </c>
      <c r="W8" s="3">
        <f ca="1">ROUND(テーブル416[[#This Row],[50代]],-3)</f>
        <v>14000</v>
      </c>
      <c r="X8" s="3">
        <f ca="1">ROUND(テーブル416[[#This Row],[60代]],-2)</f>
        <v>2400</v>
      </c>
      <c r="Y8" s="3">
        <f ca="1">ROUND(テーブル416[[#This Row],[70歳以上]],-2)</f>
        <v>2200</v>
      </c>
      <c r="Z8" s="3"/>
      <c r="AB8" s="5" t="s">
        <v>10</v>
      </c>
      <c r="AC8" s="6">
        <f ca="1">ROUND(テーブル41628[[#This Row],[20代]],-2)</f>
        <v>600</v>
      </c>
      <c r="AD8" s="6">
        <f ca="1">ROUND(テーブル41628[[#This Row],[30代]],-2)</f>
        <v>2200</v>
      </c>
      <c r="AE8" s="6">
        <f ca="1">ROUND(テーブル41628[[#This Row],[40代]],-3)</f>
        <v>20000</v>
      </c>
      <c r="AF8" s="6">
        <f ca="1">ROUND(テーブル41628[[#This Row],[50代]],-3)</f>
        <v>14000</v>
      </c>
      <c r="AG8" s="6">
        <f ca="1">ROUND(テーブル41628[[#This Row],[60代]],-2)</f>
        <v>3300</v>
      </c>
      <c r="AH8" s="6">
        <f ca="1">ROUND(テーブル41628[[#This Row],[70歳以上]],-2)</f>
        <v>3800</v>
      </c>
      <c r="AI8" s="6"/>
      <c r="AK8" s="5" t="s">
        <v>10</v>
      </c>
      <c r="AL8">
        <f ca="1">ROUND(テーブル4162821[[#This Row],[20代]],-2)</f>
        <v>1200</v>
      </c>
      <c r="AM8">
        <f ca="1">ROUND(テーブル4162821[[#This Row],[30代]],-2)</f>
        <v>1300</v>
      </c>
      <c r="AN8">
        <f ca="1">ROUND(テーブル4162821[[#This Row],[40代]],-3)</f>
        <v>16000</v>
      </c>
      <c r="AO8">
        <f ca="1">ROUND(テーブル4162821[[#This Row],[50代]],-3)</f>
        <v>14000</v>
      </c>
      <c r="AP8">
        <f ca="1">ROUND(テーブル4162821[[#This Row],[60代]],-2)</f>
        <v>3400</v>
      </c>
      <c r="AQ8">
        <f ca="1">ROUND(テーブル4162821[[#This Row],[70歳以上]],-3)</f>
        <v>12000</v>
      </c>
    </row>
    <row r="9" spans="1:43" x14ac:dyDescent="0.55000000000000004">
      <c r="A9" s="5" t="s">
        <v>11</v>
      </c>
      <c r="B9" s="3">
        <f ca="1">ROUND(テーブル3[[#This Row],[20代]],-2)</f>
        <v>3400</v>
      </c>
      <c r="C9" s="3">
        <f ca="1">ROUND(テーブル3[[#This Row],[30代]],-2)</f>
        <v>3200</v>
      </c>
      <c r="D9" s="3">
        <f ca="1">ROUND(テーブル3[[#This Row],[40代]],-3)</f>
        <v>14000</v>
      </c>
      <c r="E9" s="3">
        <f ca="1">ROUND(テーブル3[[#This Row],[50代]],-2)</f>
        <v>6600</v>
      </c>
      <c r="F9" s="3">
        <f ca="1">ROUND(テーブル3[[#This Row],[60代]],-2)</f>
        <v>6100</v>
      </c>
      <c r="G9" s="3">
        <f ca="1">ROUND(テーブル3[[#This Row],[70歳以上]],-2)</f>
        <v>7000</v>
      </c>
      <c r="H9" s="3"/>
      <c r="I9" s="4"/>
      <c r="J9" s="5" t="s">
        <v>11</v>
      </c>
      <c r="K9" s="3">
        <f ca="1">ROUND(テーブル4[[#This Row],[20代]],-2)</f>
        <v>2400</v>
      </c>
      <c r="L9" s="3">
        <f ca="1">ROUND(テーブル4[[#This Row],[30代]],-2)</f>
        <v>4300</v>
      </c>
      <c r="M9" s="3">
        <f ca="1">ROUND(テーブル4[[#This Row],[40代]],-3)</f>
        <v>18000</v>
      </c>
      <c r="N9" s="3">
        <f ca="1">ROUND(テーブル4[[#This Row],[50代]],-2)</f>
        <v>6900</v>
      </c>
      <c r="O9" s="3">
        <f ca="1">ROUND(テーブル4[[#This Row],[60代]],-2)</f>
        <v>6600</v>
      </c>
      <c r="P9" s="3">
        <f ca="1">ROUND(テーブル4[[#This Row],[70歳以上]],-2)</f>
        <v>4100</v>
      </c>
      <c r="Q9" s="3"/>
      <c r="R9" s="3"/>
      <c r="S9" s="5" t="s">
        <v>11</v>
      </c>
      <c r="T9" s="3">
        <f ca="1">ROUND(テーブル416[[#This Row],[20代]],-2)</f>
        <v>1600</v>
      </c>
      <c r="U9" s="3">
        <f ca="1">ROUND(テーブル416[[#This Row],[30代]],-2)</f>
        <v>6600</v>
      </c>
      <c r="V9" s="3">
        <f ca="1">ROUND(テーブル416[[#This Row],[40代]],-3)</f>
        <v>14000</v>
      </c>
      <c r="W9" s="3">
        <f ca="1">ROUND(テーブル416[[#This Row],[50代]],-3)</f>
        <v>14000</v>
      </c>
      <c r="X9" s="3">
        <f ca="1">ROUND(テーブル416[[#This Row],[60代]],-2)</f>
        <v>3400</v>
      </c>
      <c r="Y9" s="3">
        <f ca="1">ROUND(テーブル416[[#This Row],[70歳以上]],-2)</f>
        <v>3100</v>
      </c>
      <c r="Z9" s="3"/>
      <c r="AB9" s="5" t="s">
        <v>11</v>
      </c>
      <c r="AC9" s="6">
        <f ca="1">ROUND(テーブル41628[[#This Row],[20代]],-2)</f>
        <v>600</v>
      </c>
      <c r="AD9" s="6">
        <f ca="1">ROUND(テーブル41628[[#This Row],[30代]],-3)</f>
        <v>13000</v>
      </c>
      <c r="AE9" s="6">
        <f ca="1">ROUND(テーブル41628[[#This Row],[40代]],-3)</f>
        <v>20000</v>
      </c>
      <c r="AF9" s="6">
        <f ca="1">ROUND(テーブル41628[[#This Row],[50代]],-3)</f>
        <v>18000</v>
      </c>
      <c r="AG9" s="6">
        <f ca="1">ROUND(テーブル41628[[#This Row],[60代]],-2)</f>
        <v>6500</v>
      </c>
      <c r="AH9" s="6">
        <f ca="1">ROUND(テーブル41628[[#This Row],[70歳以上]],-2)</f>
        <v>3500</v>
      </c>
      <c r="AI9" s="6"/>
      <c r="AK9" s="5" t="s">
        <v>11</v>
      </c>
      <c r="AL9">
        <f ca="1">ROUND(テーブル4162821[[#This Row],[20代]],-2)</f>
        <v>1100</v>
      </c>
      <c r="AM9">
        <f ca="1">ROUND(テーブル4162821[[#This Row],[30代]],-2)</f>
        <v>3100</v>
      </c>
      <c r="AN9">
        <f ca="1">ROUND(テーブル4162821[[#This Row],[40代]],-3)</f>
        <v>16000</v>
      </c>
      <c r="AO9">
        <f ca="1">ROUND(テーブル4162821[[#This Row],[50代]],-3)</f>
        <v>17000</v>
      </c>
      <c r="AP9">
        <f ca="1">ROUND(テーブル4162821[[#This Row],[60代]],-2)</f>
        <v>4200</v>
      </c>
      <c r="AQ9">
        <f ca="1">ROUND(テーブル4162821[[#This Row],[70歳以上]],-3)</f>
        <v>12000</v>
      </c>
    </row>
    <row r="10" spans="1:43" x14ac:dyDescent="0.55000000000000004">
      <c r="A10" s="5" t="s">
        <v>12</v>
      </c>
      <c r="B10" s="3">
        <f ca="1">ROUND(テーブル3[[#This Row],[20代]],-2)</f>
        <v>5500</v>
      </c>
      <c r="C10" s="3">
        <f ca="1">ROUND(テーブル3[[#This Row],[30代]],-2)</f>
        <v>4400</v>
      </c>
      <c r="D10" s="3">
        <f ca="1">ROUND(テーブル3[[#This Row],[40代]],-3)</f>
        <v>19000</v>
      </c>
      <c r="E10" s="3">
        <f ca="1">ROUND(テーブル3[[#This Row],[50代]],-3)</f>
        <v>13000</v>
      </c>
      <c r="F10" s="3">
        <f ca="1">ROUND(テーブル3[[#This Row],[60代]],-3)</f>
        <v>10000</v>
      </c>
      <c r="G10" s="3">
        <f ca="1">ROUND(テーブル3[[#This Row],[70歳以上]],-2)</f>
        <v>6300</v>
      </c>
      <c r="H10" s="3"/>
      <c r="I10" s="4"/>
      <c r="J10" s="5" t="s">
        <v>12</v>
      </c>
      <c r="K10" s="3">
        <f ca="1">ROUND(テーブル4[[#This Row],[20代]],-2)</f>
        <v>4500</v>
      </c>
      <c r="L10" s="3">
        <f ca="1">ROUND(テーブル4[[#This Row],[30代]],-2)</f>
        <v>6000</v>
      </c>
      <c r="M10" s="3">
        <f ca="1">ROUND(テーブル4[[#This Row],[40代]],-3)</f>
        <v>27000</v>
      </c>
      <c r="N10" s="3">
        <f ca="1">ROUND(テーブル4[[#This Row],[50代]],-3)</f>
        <v>14000</v>
      </c>
      <c r="O10" s="3">
        <f ca="1">ROUND(テーブル4[[#This Row],[60代]],-2)</f>
        <v>8600</v>
      </c>
      <c r="P10" s="3">
        <f ca="1">ROUND(テーブル4[[#This Row],[70歳以上]],-2)</f>
        <v>4400</v>
      </c>
      <c r="Q10" s="3"/>
      <c r="R10" s="3"/>
      <c r="S10" s="5" t="s">
        <v>12</v>
      </c>
      <c r="T10" s="3">
        <f ca="1">ROUND(テーブル416[[#This Row],[20代]],-2)</f>
        <v>1800</v>
      </c>
      <c r="U10" s="3">
        <f ca="1">ROUND(テーブル416[[#This Row],[30代]],-2)</f>
        <v>9700</v>
      </c>
      <c r="V10" s="3">
        <f ca="1">ROUND(テーブル416[[#This Row],[40代]],-3)</f>
        <v>19000</v>
      </c>
      <c r="W10" s="3">
        <f ca="1">ROUND(テーブル416[[#This Row],[50代]],-3)</f>
        <v>21000</v>
      </c>
      <c r="X10" s="3">
        <f ca="1">ROUND(テーブル416[[#This Row],[60代]],-2)</f>
        <v>8400</v>
      </c>
      <c r="Y10" s="3">
        <f ca="1">ROUND(テーブル416[[#This Row],[70歳以上]],-2)</f>
        <v>3700</v>
      </c>
      <c r="Z10" s="3"/>
      <c r="AB10" s="5" t="s">
        <v>12</v>
      </c>
      <c r="AC10" s="6">
        <f ca="1">ROUND(テーブル41628[[#This Row],[20代]],-2)</f>
        <v>1300</v>
      </c>
      <c r="AD10" s="6">
        <f ca="1">ROUND(テーブル41628[[#This Row],[30代]],-3)</f>
        <v>15000</v>
      </c>
      <c r="AE10" s="6">
        <f ca="1">ROUND(テーブル41628[[#This Row],[40代]],-3)</f>
        <v>22000</v>
      </c>
      <c r="AF10" s="6">
        <f ca="1">ROUND(テーブル41628[[#This Row],[50代]],-3)</f>
        <v>22000</v>
      </c>
      <c r="AG10" s="6">
        <f ca="1">ROUND(テーブル41628[[#This Row],[60代]],-3)</f>
        <v>15000</v>
      </c>
      <c r="AH10" s="6">
        <f ca="1">ROUND(テーブル41628[[#This Row],[70歳以上]],-2)</f>
        <v>4900</v>
      </c>
      <c r="AI10" s="6"/>
      <c r="AK10" s="5" t="s">
        <v>12</v>
      </c>
      <c r="AL10">
        <f ca="1">ROUND(テーブル4162821[[#This Row],[20代]],-2)</f>
        <v>1100</v>
      </c>
      <c r="AM10">
        <f ca="1">ROUND(テーブル4162821[[#This Row],[30代]],-2)</f>
        <v>7400</v>
      </c>
      <c r="AN10">
        <f ca="1">ROUND(テーブル4162821[[#This Row],[40代]],-3)</f>
        <v>17000</v>
      </c>
      <c r="AO10">
        <f ca="1">ROUND(テーブル4162821[[#This Row],[50代]],-3)</f>
        <v>17000</v>
      </c>
      <c r="AP10">
        <f ca="1">ROUND(テーブル4162821[[#This Row],[60代]],-2)</f>
        <v>7300</v>
      </c>
      <c r="AQ10">
        <f ca="1">ROUND(テーブル4162821[[#This Row],[70歳以上]],-3)</f>
        <v>12000</v>
      </c>
    </row>
    <row r="11" spans="1:43" x14ac:dyDescent="0.55000000000000004">
      <c r="A11" s="5" t="s">
        <v>13</v>
      </c>
      <c r="B11" s="3">
        <f ca="1">ROUND(テーブル3[[#This Row],[20代]],-2)</f>
        <v>4900</v>
      </c>
      <c r="C11" s="3">
        <f ca="1">ROUND(テーブル3[[#This Row],[30代]],-2)</f>
        <v>9400</v>
      </c>
      <c r="D11" s="3">
        <f ca="1">ROUND(テーブル3[[#This Row],[40代]],-3)</f>
        <v>22000</v>
      </c>
      <c r="E11" s="3">
        <f ca="1">ROUND(テーブル3[[#This Row],[50代]],-3)</f>
        <v>20000</v>
      </c>
      <c r="F11" s="3">
        <f ca="1">ROUND(テーブル3[[#This Row],[60代]],-3)</f>
        <v>10000</v>
      </c>
      <c r="G11" s="3">
        <f ca="1">ROUND(テーブル3[[#This Row],[70歳以上]],-3)</f>
        <v>12000</v>
      </c>
      <c r="H11" s="3"/>
      <c r="I11" s="4"/>
      <c r="J11" s="5" t="s">
        <v>13</v>
      </c>
      <c r="K11" s="3">
        <f ca="1">ROUND(テーブル4[[#This Row],[20代]],-2)</f>
        <v>5000</v>
      </c>
      <c r="L11" s="3">
        <f ca="1">ROUND(テーブル4[[#This Row],[30代]],-3)</f>
        <v>14000</v>
      </c>
      <c r="M11" s="3">
        <f ca="1">ROUND(テーブル4[[#This Row],[40代]],-3)</f>
        <v>39000</v>
      </c>
      <c r="N11" s="3">
        <f ca="1">ROUND(テーブル4[[#This Row],[50代]],-3)</f>
        <v>19000</v>
      </c>
      <c r="O11" s="3">
        <f ca="1">ROUND(テーブル4[[#This Row],[60代]],-2)</f>
        <v>8900</v>
      </c>
      <c r="P11" s="3">
        <f ca="1">ROUND(テーブル4[[#This Row],[70歳以上]],-2)</f>
        <v>6200</v>
      </c>
      <c r="Q11" s="3"/>
      <c r="R11" s="3"/>
      <c r="S11" s="5" t="s">
        <v>13</v>
      </c>
      <c r="T11" s="3">
        <f ca="1">ROUND(テーブル416[[#This Row],[20代]],-2)</f>
        <v>2300</v>
      </c>
      <c r="U11" s="3">
        <f ca="1">ROUND(テーブル416[[#This Row],[30代]],-2)</f>
        <v>10100</v>
      </c>
      <c r="V11" s="3">
        <f ca="1">ROUND(テーブル416[[#This Row],[40代]],-3)</f>
        <v>29000</v>
      </c>
      <c r="W11" s="3">
        <f ca="1">ROUND(テーブル416[[#This Row],[50代]],-3)</f>
        <v>26000</v>
      </c>
      <c r="X11" s="3">
        <f ca="1">ROUND(テーブル416[[#This Row],[60代]],-3)</f>
        <v>10000</v>
      </c>
      <c r="Y11" s="3">
        <f ca="1">ROUND(テーブル416[[#This Row],[70歳以上]],-2)</f>
        <v>5700</v>
      </c>
      <c r="Z11" s="3"/>
      <c r="AB11" s="5" t="s">
        <v>13</v>
      </c>
      <c r="AC11" s="6">
        <f ca="1">ROUND(テーブル41628[[#This Row],[20代]],-2)</f>
        <v>2600</v>
      </c>
      <c r="AD11" s="6">
        <f ca="1">ROUND(テーブル41628[[#This Row],[30代]],-2)</f>
        <v>8800</v>
      </c>
      <c r="AE11" s="6">
        <f ca="1">ROUND(テーブル41628[[#This Row],[40代]],-3)</f>
        <v>24000</v>
      </c>
      <c r="AF11" s="6">
        <f ca="1">ROUND(テーブル41628[[#This Row],[50代]],-3)</f>
        <v>27000</v>
      </c>
      <c r="AG11" s="6">
        <f ca="1">ROUND(テーブル41628[[#This Row],[60代]],-3)</f>
        <v>14000</v>
      </c>
      <c r="AH11" s="6">
        <f ca="1">ROUND(テーブル41628[[#This Row],[70歳以上]],-2)</f>
        <v>9100</v>
      </c>
      <c r="AI11" s="6"/>
      <c r="AK11" s="5" t="s">
        <v>13</v>
      </c>
      <c r="AL11">
        <f ca="1">ROUND(テーブル4162821[[#This Row],[20代]],-2)</f>
        <v>1200</v>
      </c>
      <c r="AM11">
        <f ca="1">ROUND(テーブル4162821[[#This Row],[30代]],-2)</f>
        <v>7700</v>
      </c>
      <c r="AN11">
        <f ca="1">ROUND(テーブル4162821[[#This Row],[40代]],-3)</f>
        <v>18000</v>
      </c>
      <c r="AO11">
        <f ca="1">ROUND(テーブル4162821[[#This Row],[50代]],-3)</f>
        <v>20000</v>
      </c>
      <c r="AP11">
        <f ca="1">ROUND(テーブル4162821[[#This Row],[60代]],-2)</f>
        <v>7900</v>
      </c>
      <c r="AQ11">
        <f ca="1">ROUND(テーブル4162821[[#This Row],[70歳以上]],-3)</f>
        <v>16000</v>
      </c>
    </row>
    <row r="12" spans="1:43" x14ac:dyDescent="0.55000000000000004">
      <c r="A12" s="5" t="s">
        <v>14</v>
      </c>
      <c r="B12" s="3">
        <f ca="1">ROUND(テーブル3[[#This Row],[20代]],-2)</f>
        <v>5800</v>
      </c>
      <c r="C12" s="3">
        <f ca="1">ROUND(テーブル3[[#This Row],[30代]],-2)</f>
        <v>12200</v>
      </c>
      <c r="D12" s="3">
        <f ca="1">ROUND(テーブル3[[#This Row],[40代]],-3)</f>
        <v>24000</v>
      </c>
      <c r="E12" s="3">
        <f ca="1">ROUND(テーブル3[[#This Row],[50代]],-3)</f>
        <v>22000</v>
      </c>
      <c r="F12" s="3">
        <f ca="1">ROUND(テーブル3[[#This Row],[60代]],-3)</f>
        <v>12000</v>
      </c>
      <c r="G12" s="3">
        <f ca="1">ROUND(テーブル3[[#This Row],[70歳以上]],-3)</f>
        <v>27000</v>
      </c>
      <c r="H12" s="3"/>
      <c r="I12" s="4"/>
      <c r="J12" s="5" t="s">
        <v>14</v>
      </c>
      <c r="K12" s="3">
        <f ca="1">ROUND(テーブル4[[#This Row],[20代]],-2)</f>
        <v>5600</v>
      </c>
      <c r="L12" s="3">
        <f ca="1">ROUND(テーブル4[[#This Row],[30代]],-3)</f>
        <v>19000</v>
      </c>
      <c r="M12" s="3">
        <f ca="1">ROUND(テーブル4[[#This Row],[40代]],-3)</f>
        <v>43000</v>
      </c>
      <c r="N12" s="3">
        <f ca="1">ROUND(テーブル4[[#This Row],[50代]],-3)</f>
        <v>23000</v>
      </c>
      <c r="O12" s="3">
        <f ca="1">ROUND(テーブル4[[#This Row],[60代]],-3)</f>
        <v>10000</v>
      </c>
      <c r="P12" s="3">
        <f ca="1">ROUND(テーブル4[[#This Row],[70歳以上]],-3)</f>
        <v>14000</v>
      </c>
      <c r="Q12" s="3"/>
      <c r="R12" s="3"/>
      <c r="S12" s="5" t="s">
        <v>14</v>
      </c>
      <c r="T12" s="3">
        <f ca="1">ROUND(テーブル416[[#This Row],[20代]],-2)</f>
        <v>4900</v>
      </c>
      <c r="U12" s="3">
        <f ca="1">ROUND(テーブル416[[#This Row],[30代]],-2)</f>
        <v>12100</v>
      </c>
      <c r="V12" s="3">
        <f ca="1">ROUND(テーブル416[[#This Row],[40代]],-3)</f>
        <v>32000</v>
      </c>
      <c r="W12" s="3">
        <f ca="1">ROUND(テーブル416[[#This Row],[50代]],-3)</f>
        <v>28000</v>
      </c>
      <c r="X12" s="3">
        <f ca="1">ROUND(テーブル416[[#This Row],[60代]],-3)</f>
        <v>13000</v>
      </c>
      <c r="Y12" s="3">
        <f ca="1">ROUND(テーブル416[[#This Row],[70歳以上]],-2)</f>
        <v>8700</v>
      </c>
      <c r="Z12" s="3"/>
      <c r="AB12" s="5" t="s">
        <v>14</v>
      </c>
      <c r="AC12" s="6">
        <f ca="1">ROUND(テーブル41628[[#This Row],[20代]],-3)</f>
        <v>10000</v>
      </c>
      <c r="AD12" s="6">
        <f ca="1">ROUND(テーブル41628[[#This Row],[30代]],-3)</f>
        <v>20000</v>
      </c>
      <c r="AE12" s="6">
        <f ca="1">ROUND(テーブル41628[[#This Row],[40代]],-3)</f>
        <v>25000</v>
      </c>
      <c r="AF12" s="6">
        <f ca="1">ROUND(テーブル41628[[#This Row],[50代]],-3)</f>
        <v>30000</v>
      </c>
      <c r="AG12" s="6">
        <f ca="1">ROUND(テーブル41628[[#This Row],[60代]],-3)</f>
        <v>19000</v>
      </c>
      <c r="AH12" s="6">
        <f ca="1">ROUND(テーブル41628[[#This Row],[70歳以上]],-3)</f>
        <v>19000</v>
      </c>
      <c r="AI12" s="6"/>
      <c r="AK12" s="5" t="s">
        <v>14</v>
      </c>
      <c r="AL12">
        <f ca="1">ROUND(テーブル4162821[[#This Row],[20代]],-2)</f>
        <v>2100</v>
      </c>
      <c r="AM12">
        <f ca="1">ROUND(テーブル4162821[[#This Row],[30代]],-3)</f>
        <v>14000</v>
      </c>
      <c r="AN12">
        <f ca="1">ROUND(テーブル4162821[[#This Row],[40代]],-3)</f>
        <v>20000</v>
      </c>
      <c r="AO12">
        <f ca="1">ROUND(テーブル4162821[[#This Row],[50代]],-3)</f>
        <v>22000</v>
      </c>
      <c r="AP12">
        <f ca="1">ROUND(テーブル4162821[[#This Row],[60代]],-2)</f>
        <v>9100</v>
      </c>
      <c r="AQ12">
        <f ca="1">ROUND(テーブル4162821[[#This Row],[70歳以上]],-3)</f>
        <v>23000</v>
      </c>
    </row>
    <row r="13" spans="1:43" x14ac:dyDescent="0.55000000000000004">
      <c r="A13" s="5" t="s">
        <v>15</v>
      </c>
      <c r="B13" s="3">
        <f ca="1">ROUND(テーブル3[[#This Row],[20代]],-2)</f>
        <v>5600</v>
      </c>
      <c r="C13" s="3">
        <f ca="1">ROUND(テーブル3[[#This Row],[30代]],-2)</f>
        <v>12800</v>
      </c>
      <c r="D13" s="3">
        <f ca="1">ROUND(テーブル3[[#This Row],[40代]],-3)</f>
        <v>24000</v>
      </c>
      <c r="E13" s="3">
        <f ca="1">ROUND(テーブル3[[#This Row],[50代]],-3)</f>
        <v>28000</v>
      </c>
      <c r="F13" s="3">
        <f ca="1">ROUND(テーブル3[[#This Row],[60代]],-3)</f>
        <v>14000</v>
      </c>
      <c r="G13" s="3">
        <f ca="1">ROUND(テーブル3[[#This Row],[70歳以上]],-3)</f>
        <v>36000</v>
      </c>
      <c r="H13" s="3"/>
      <c r="I13" s="4"/>
      <c r="J13" s="5" t="s">
        <v>15</v>
      </c>
      <c r="K13" s="3">
        <f ca="1">ROUND(テーブル4[[#This Row],[20代]],-2)</f>
        <v>7200</v>
      </c>
      <c r="L13" s="3">
        <f ca="1">ROUND(テーブル4[[#This Row],[30代]],-3)</f>
        <v>20000</v>
      </c>
      <c r="M13" s="3">
        <f ca="1">ROUND(テーブル4[[#This Row],[40代]],-3)</f>
        <v>45000</v>
      </c>
      <c r="N13" s="3">
        <f ca="1">ROUND(テーブル4[[#This Row],[50代]],-3)</f>
        <v>28000</v>
      </c>
      <c r="O13" s="3">
        <f ca="1">ROUND(テーブル4[[#This Row],[60代]],-3)</f>
        <v>12000</v>
      </c>
      <c r="P13" s="3">
        <f ca="1">ROUND(テーブル4[[#This Row],[70歳以上]],-3)</f>
        <v>23000</v>
      </c>
      <c r="Q13" s="3"/>
      <c r="R13" s="3"/>
      <c r="S13" s="5" t="s">
        <v>15</v>
      </c>
      <c r="T13" s="3">
        <f ca="1">ROUND(テーブル416[[#This Row],[20代]],-2)</f>
        <v>6000</v>
      </c>
      <c r="U13" s="3">
        <f ca="1">ROUND(テーブル416[[#This Row],[30代]],-2)</f>
        <v>17300</v>
      </c>
      <c r="V13" s="3">
        <f ca="1">ROUND(テーブル416[[#This Row],[40代]],-3)</f>
        <v>33000</v>
      </c>
      <c r="W13" s="3">
        <f ca="1">ROUND(テーブル416[[#This Row],[50代]],-3)</f>
        <v>31000</v>
      </c>
      <c r="X13" s="3">
        <f ca="1">ROUND(テーブル416[[#This Row],[60代]],-3)</f>
        <v>18000</v>
      </c>
      <c r="Y13" s="3">
        <f ca="1">ROUND(テーブル416[[#This Row],[70歳以上]],-3)</f>
        <v>14000</v>
      </c>
      <c r="Z13" s="3"/>
      <c r="AB13" s="5" t="s">
        <v>15</v>
      </c>
      <c r="AC13" s="6">
        <f ca="1">ROUND(テーブル41628[[#This Row],[20代]],-3)</f>
        <v>10000</v>
      </c>
      <c r="AD13" s="6">
        <f ca="1">ROUND(テーブル41628[[#This Row],[30代]],-3)</f>
        <v>33000</v>
      </c>
      <c r="AE13" s="6">
        <f ca="1">ROUND(テーブル41628[[#This Row],[40代]],-3)</f>
        <v>26000</v>
      </c>
      <c r="AF13" s="6">
        <f ca="1">ROUND(テーブル41628[[#This Row],[50代]],-3)</f>
        <v>32000</v>
      </c>
      <c r="AG13" s="6">
        <f ca="1">ROUND(テーブル41628[[#This Row],[60代]],-3)</f>
        <v>23000</v>
      </c>
      <c r="AH13" s="6">
        <f ca="1">ROUND(テーブル41628[[#This Row],[70歳以上]],-3)</f>
        <v>27000</v>
      </c>
      <c r="AI13" s="6"/>
      <c r="AK13" s="5" t="s">
        <v>15</v>
      </c>
      <c r="AL13">
        <f ca="1">ROUND(テーブル4162821[[#This Row],[20代]],-2)</f>
        <v>6400</v>
      </c>
      <c r="AM13">
        <f ca="1">ROUND(テーブル4162821[[#This Row],[30代]],-3)</f>
        <v>30000</v>
      </c>
      <c r="AN13">
        <f ca="1">ROUND(テーブル4162821[[#This Row],[40代]],-3)</f>
        <v>21000</v>
      </c>
      <c r="AO13">
        <f ca="1">ROUND(テーブル4162821[[#This Row],[50代]],-3)</f>
        <v>24000</v>
      </c>
      <c r="AP13">
        <f ca="1">ROUND(テーブル4162821[[#This Row],[60代]],-3)</f>
        <v>12000</v>
      </c>
      <c r="AQ13">
        <f ca="1">ROUND(テーブル4162821[[#This Row],[70歳以上]],-3)</f>
        <v>27000</v>
      </c>
    </row>
    <row r="14" spans="1:43" x14ac:dyDescent="0.55000000000000004">
      <c r="A14" s="5" t="s">
        <v>16</v>
      </c>
      <c r="B14" s="3">
        <f ca="1">ROUND(テーブル3[[#This Row],[20代]],-2)</f>
        <v>5900</v>
      </c>
      <c r="C14" s="3">
        <f ca="1">ROUND(テーブル3[[#This Row],[30代]],-2)</f>
        <v>15900</v>
      </c>
      <c r="D14" s="3">
        <f ca="1">ROUND(テーブル3[[#This Row],[40代]],-3)</f>
        <v>26000</v>
      </c>
      <c r="E14" s="3">
        <f ca="1">ROUND(テーブル3[[#This Row],[50代]],-3)</f>
        <v>31000</v>
      </c>
      <c r="F14" s="3">
        <f ca="1">ROUND(テーブル3[[#This Row],[60代]],-3)</f>
        <v>15000</v>
      </c>
      <c r="G14" s="3">
        <f ca="1">ROUND(テーブル3[[#This Row],[70歳以上]],-3)</f>
        <v>40000</v>
      </c>
      <c r="H14" s="3"/>
      <c r="I14" s="4"/>
      <c r="J14" s="5" t="s">
        <v>16</v>
      </c>
      <c r="K14" s="3">
        <f ca="1">ROUND(テーブル4[[#This Row],[20代]],-2)</f>
        <v>7100</v>
      </c>
      <c r="L14" s="3">
        <f ca="1">ROUND(テーブル4[[#This Row],[30代]],-3)</f>
        <v>21000</v>
      </c>
      <c r="M14" s="3">
        <f ca="1">ROUND(テーブル4[[#This Row],[40代]],-3)</f>
        <v>46000</v>
      </c>
      <c r="N14" s="3">
        <f ca="1">ROUND(テーブル4[[#This Row],[50代]],-3)</f>
        <v>30000</v>
      </c>
      <c r="O14" s="3">
        <f ca="1">ROUND(テーブル4[[#This Row],[60代]],-3)</f>
        <v>14000</v>
      </c>
      <c r="P14" s="3">
        <f ca="1">ROUND(テーブル4[[#This Row],[70歳以上]],-3)</f>
        <v>29000</v>
      </c>
      <c r="Q14" s="3"/>
      <c r="R14" s="3"/>
      <c r="S14" s="5" t="s">
        <v>16</v>
      </c>
      <c r="T14" s="3">
        <f ca="1">ROUND(テーブル416[[#This Row],[20代]],-2)</f>
        <v>7600</v>
      </c>
      <c r="U14" s="3">
        <f ca="1">ROUND(テーブル416[[#This Row],[30代]],-2)</f>
        <v>19200</v>
      </c>
      <c r="V14" s="3">
        <f ca="1">ROUND(テーブル416[[#This Row],[40代]],-3)</f>
        <v>34000</v>
      </c>
      <c r="W14" s="3">
        <f ca="1">ROUND(テーブル416[[#This Row],[50代]],-3)</f>
        <v>33000</v>
      </c>
      <c r="X14" s="3">
        <f ca="1">ROUND(テーブル416[[#This Row],[60代]],-3)</f>
        <v>21000</v>
      </c>
      <c r="Y14" s="3">
        <f ca="1">ROUND(テーブル416[[#This Row],[70歳以上]],-3)</f>
        <v>19000</v>
      </c>
      <c r="Z14" s="3"/>
      <c r="AB14" s="5" t="s">
        <v>16</v>
      </c>
      <c r="AC14" s="6">
        <f ca="1">ROUND(テーブル41628[[#This Row],[20代]],-3)</f>
        <v>11000</v>
      </c>
      <c r="AD14" s="6">
        <f ca="1">ROUND(テーブル41628[[#This Row],[30代]],-3)</f>
        <v>34000</v>
      </c>
      <c r="AE14" s="6">
        <f ca="1">ROUND(テーブル41628[[#This Row],[40代]],-3)</f>
        <v>28000</v>
      </c>
      <c r="AF14" s="6">
        <f ca="1">ROUND(テーブル41628[[#This Row],[50代]],-3)</f>
        <v>34000</v>
      </c>
      <c r="AG14" s="6">
        <f ca="1">ROUND(テーブル41628[[#This Row],[60代]],-3)</f>
        <v>26000</v>
      </c>
      <c r="AH14" s="6">
        <f ca="1">ROUND(テーブル41628[[#This Row],[70歳以上]],-3)</f>
        <v>33000</v>
      </c>
      <c r="AI14" s="6"/>
      <c r="AK14" s="5" t="s">
        <v>16</v>
      </c>
      <c r="AL14">
        <f ca="1">ROUND(テーブル4162821[[#This Row],[20代]],-2)</f>
        <v>7200</v>
      </c>
      <c r="AM14">
        <f ca="1">ROUND(テーブル4162821[[#This Row],[30代]],-3)</f>
        <v>34000</v>
      </c>
      <c r="AN14">
        <f ca="1">ROUND(テーブル4162821[[#This Row],[40代]],-3)</f>
        <v>22000</v>
      </c>
      <c r="AO14">
        <f ca="1">ROUND(テーブル4162821[[#This Row],[50代]],-3)</f>
        <v>23000</v>
      </c>
      <c r="AP14">
        <f ca="1">ROUND(テーブル4162821[[#This Row],[60代]],-3)</f>
        <v>12000</v>
      </c>
      <c r="AQ14">
        <f ca="1">ROUND(テーブル4162821[[#This Row],[70歳以上]],-3)</f>
        <v>32000</v>
      </c>
    </row>
    <row r="15" spans="1:43" x14ac:dyDescent="0.55000000000000004">
      <c r="A15" s="5" t="s">
        <v>17</v>
      </c>
      <c r="B15" s="3">
        <f ca="1">ROUND(テーブル3[[#This Row],[20代]],-2)</f>
        <v>5900</v>
      </c>
      <c r="C15" s="3">
        <f ca="1">ROUND(テーブル3[[#This Row],[30代]],-2)</f>
        <v>20600</v>
      </c>
      <c r="D15" s="3">
        <f ca="1">ROUND(テーブル3[[#This Row],[40代]],-3)</f>
        <v>31000</v>
      </c>
      <c r="E15" s="3">
        <f ca="1">ROUND(テーブル3[[#This Row],[50代]],-3)</f>
        <v>32000</v>
      </c>
      <c r="F15" s="3">
        <f ca="1">ROUND(テーブル3[[#This Row],[60代]],-3)</f>
        <v>17000</v>
      </c>
      <c r="G15" s="3">
        <f ca="1">ROUND(テーブル3[[#This Row],[70歳以上]],-3)</f>
        <v>44000</v>
      </c>
      <c r="H15" s="3"/>
      <c r="I15" s="4"/>
      <c r="J15" s="5" t="s">
        <v>17</v>
      </c>
      <c r="K15" s="3">
        <f ca="1">ROUND(テーブル4[[#This Row],[20代]],-2)</f>
        <v>7200</v>
      </c>
      <c r="L15" s="3">
        <f ca="1">ROUND(テーブル4[[#This Row],[30代]],-3)</f>
        <v>22000</v>
      </c>
      <c r="M15" s="3">
        <f ca="1">ROUND(テーブル4[[#This Row],[40代]],-3)</f>
        <v>46000</v>
      </c>
      <c r="N15" s="3">
        <f ca="1">ROUND(テーブル4[[#This Row],[50代]],-3)</f>
        <v>30000</v>
      </c>
      <c r="O15" s="3">
        <f ca="1">ROUND(テーブル4[[#This Row],[60代]],-3)</f>
        <v>16000</v>
      </c>
      <c r="P15" s="3">
        <f ca="1">ROUND(テーブル4[[#This Row],[70歳以上]],-3)</f>
        <v>34000</v>
      </c>
      <c r="Q15" s="3"/>
      <c r="R15" s="3"/>
      <c r="S15" s="5" t="s">
        <v>17</v>
      </c>
      <c r="T15" s="3">
        <f ca="1">ROUND(テーブル416[[#This Row],[20代]],-2)</f>
        <v>7400</v>
      </c>
      <c r="U15" s="3">
        <f ca="1">ROUND(テーブル416[[#This Row],[30代]],-2)</f>
        <v>19600</v>
      </c>
      <c r="V15" s="3">
        <f ca="1">ROUND(テーブル416[[#This Row],[40代]],-3)</f>
        <v>34000</v>
      </c>
      <c r="W15" s="3">
        <f ca="1">ROUND(テーブル416[[#This Row],[50代]],-3)</f>
        <v>34000</v>
      </c>
      <c r="X15" s="3">
        <f ca="1">ROUND(テーブル416[[#This Row],[60代]],-3)</f>
        <v>24000</v>
      </c>
      <c r="Y15" s="3">
        <f ca="1">ROUND(テーブル416[[#This Row],[70歳以上]],-3)</f>
        <v>22000</v>
      </c>
      <c r="Z15" s="3"/>
      <c r="AB15" s="5" t="s">
        <v>17</v>
      </c>
      <c r="AC15" s="6">
        <f ca="1">ROUND(テーブル41628[[#This Row],[20代]],-3)</f>
        <v>10000</v>
      </c>
      <c r="AD15" s="6">
        <f ca="1">ROUND(テーブル41628[[#This Row],[30代]],-3)</f>
        <v>35000</v>
      </c>
      <c r="AE15" s="6">
        <f ca="1">ROUND(テーブル41628[[#This Row],[40代]],-3)</f>
        <v>27000</v>
      </c>
      <c r="AF15" s="6">
        <f ca="1">ROUND(テーブル41628[[#This Row],[50代]],-3)</f>
        <v>34000</v>
      </c>
      <c r="AG15" s="6">
        <f ca="1">ROUND(テーブル41628[[#This Row],[60代]],-3)</f>
        <v>31000</v>
      </c>
      <c r="AH15" s="6">
        <f ca="1">ROUND(テーブル41628[[#This Row],[70歳以上]],-3)</f>
        <v>37000</v>
      </c>
      <c r="AI15" s="6"/>
      <c r="AK15" s="5" t="s">
        <v>17</v>
      </c>
      <c r="AL15">
        <f ca="1">ROUND(テーブル4162821[[#This Row],[20代]],-2)</f>
        <v>9000</v>
      </c>
      <c r="AM15">
        <f ca="1">ROUND(テーブル4162821[[#This Row],[30代]],-3)</f>
        <v>35000</v>
      </c>
      <c r="AN15">
        <f ca="1">ROUND(テーブル4162821[[#This Row],[40代]],-3)</f>
        <v>23000</v>
      </c>
      <c r="AO15">
        <f ca="1">ROUND(テーブル4162821[[#This Row],[50代]],-3)</f>
        <v>21000</v>
      </c>
      <c r="AP15">
        <f ca="1">ROUND(テーブル4162821[[#This Row],[60代]],-3)</f>
        <v>15000</v>
      </c>
      <c r="AQ15">
        <f ca="1">ROUND(テーブル4162821[[#This Row],[70歳以上]],-3)</f>
        <v>31000</v>
      </c>
    </row>
    <row r="16" spans="1:43" x14ac:dyDescent="0.55000000000000004">
      <c r="A16" s="5" t="s">
        <v>18</v>
      </c>
      <c r="B16" s="3">
        <f ca="1">ROUND(テーブル3[[#This Row],[20代]],-2)</f>
        <v>7200</v>
      </c>
      <c r="C16" s="3">
        <f ca="1">ROUND(テーブル3[[#This Row],[30代]],-2)</f>
        <v>20100</v>
      </c>
      <c r="D16" s="3">
        <f ca="1">ROUND(テーブル3[[#This Row],[40代]],-3)</f>
        <v>34000</v>
      </c>
      <c r="E16" s="3">
        <f ca="1">ROUND(テーブル3[[#This Row],[50代]],-3)</f>
        <v>33000</v>
      </c>
      <c r="F16" s="3">
        <f ca="1">ROUND(テーブル3[[#This Row],[60代]],-3)</f>
        <v>21000</v>
      </c>
      <c r="G16" s="3">
        <f ca="1">ROUND(テーブル3[[#This Row],[70歳以上]],-3)</f>
        <v>47000</v>
      </c>
      <c r="H16" s="3"/>
      <c r="I16" s="4"/>
      <c r="J16" s="5" t="s">
        <v>18</v>
      </c>
      <c r="K16" s="3">
        <f ca="1">ROUND(テーブル4[[#This Row],[20代]],-2)</f>
        <v>7100</v>
      </c>
      <c r="L16" s="3">
        <f ca="1">ROUND(テーブル4[[#This Row],[30代]],-3)</f>
        <v>23000</v>
      </c>
      <c r="M16" s="3">
        <f ca="1">ROUND(テーブル4[[#This Row],[40代]],-3)</f>
        <v>46000</v>
      </c>
      <c r="N16" s="3">
        <f ca="1">ROUND(テーブル4[[#This Row],[50代]],-3)</f>
        <v>33000</v>
      </c>
      <c r="O16" s="3">
        <f ca="1">ROUND(テーブル4[[#This Row],[60代]],-3)</f>
        <v>17000</v>
      </c>
      <c r="P16" s="3">
        <f ca="1">ROUND(テーブル4[[#This Row],[70歳以上]],-3)</f>
        <v>35000</v>
      </c>
      <c r="Q16" s="3"/>
      <c r="R16" s="3"/>
      <c r="S16" s="5" t="s">
        <v>18</v>
      </c>
      <c r="T16" s="3">
        <f ca="1">ROUND(テーブル416[[#This Row],[20代]],-2)</f>
        <v>6400</v>
      </c>
      <c r="U16" s="3">
        <f ca="1">ROUND(テーブル416[[#This Row],[30代]],-2)</f>
        <v>20500</v>
      </c>
      <c r="V16" s="3">
        <f ca="1">ROUND(テーブル416[[#This Row],[40代]],-3)</f>
        <v>35000</v>
      </c>
      <c r="W16" s="3">
        <f ca="1">ROUND(テーブル416[[#This Row],[50代]],-3)</f>
        <v>36000</v>
      </c>
      <c r="X16" s="3">
        <f ca="1">ROUND(テーブル416[[#This Row],[60代]],-3)</f>
        <v>26000</v>
      </c>
      <c r="Y16" s="3">
        <f ca="1">ROUND(テーブル416[[#This Row],[70歳以上]],-3)</f>
        <v>23000</v>
      </c>
      <c r="Z16" s="3"/>
      <c r="AB16" s="5" t="s">
        <v>18</v>
      </c>
      <c r="AC16" s="6">
        <f ca="1">ROUND(テーブル41628[[#This Row],[20代]],-3)</f>
        <v>9000</v>
      </c>
      <c r="AD16" s="6">
        <f ca="1">ROUND(テーブル41628[[#This Row],[30代]],-3)</f>
        <v>36000</v>
      </c>
      <c r="AE16" s="6">
        <f ca="1">ROUND(テーブル41628[[#This Row],[40代]],-3)</f>
        <v>29000</v>
      </c>
      <c r="AF16" s="6">
        <f ca="1">ROUND(テーブル41628[[#This Row],[50代]],-3)</f>
        <v>35000</v>
      </c>
      <c r="AG16" s="6">
        <f ca="1">ROUND(テーブル41628[[#This Row],[60代]],-3)</f>
        <v>31000</v>
      </c>
      <c r="AH16" s="6">
        <f ca="1">ROUND(テーブル41628[[#This Row],[70歳以上]],-3)</f>
        <v>38000</v>
      </c>
      <c r="AI16" s="6"/>
      <c r="AK16" s="5" t="s">
        <v>18</v>
      </c>
      <c r="AL16">
        <f ca="1">ROUND(テーブル4162821[[#This Row],[20代]],-3)</f>
        <v>10000</v>
      </c>
      <c r="AM16">
        <f ca="1">ROUND(テーブル4162821[[#This Row],[30代]],-3)</f>
        <v>34000</v>
      </c>
      <c r="AN16">
        <f ca="1">ROUND(テーブル4162821[[#This Row],[40代]],-3)</f>
        <v>24000</v>
      </c>
      <c r="AO16">
        <f ca="1">ROUND(テーブル4162821[[#This Row],[50代]],-3)</f>
        <v>25000</v>
      </c>
      <c r="AP16">
        <f ca="1">ROUND(テーブル4162821[[#This Row],[60代]],-3)</f>
        <v>16000</v>
      </c>
      <c r="AQ16">
        <f ca="1">ROUND(テーブル4162821[[#This Row],[70歳以上]],-3)</f>
        <v>30000</v>
      </c>
    </row>
    <row r="17" spans="1:43" x14ac:dyDescent="0.55000000000000004">
      <c r="A17" s="5" t="s">
        <v>19</v>
      </c>
      <c r="B17" s="3">
        <f ca="1">ROUND(テーブル3[[#This Row],[20代]],-2)</f>
        <v>8300</v>
      </c>
      <c r="C17" s="3">
        <f ca="1">ROUND(テーブル3[[#This Row],[30代]],-2)</f>
        <v>20400</v>
      </c>
      <c r="D17" s="3">
        <f ca="1">ROUND(テーブル3[[#This Row],[40代]],-3)</f>
        <v>34000</v>
      </c>
      <c r="E17" s="3">
        <f ca="1">ROUND(テーブル3[[#This Row],[50代]],-3)</f>
        <v>34000</v>
      </c>
      <c r="F17" s="3">
        <f ca="1">ROUND(テーブル3[[#This Row],[60代]],-3)</f>
        <v>23000</v>
      </c>
      <c r="G17" s="3">
        <f ca="1">ROUND(テーブル3[[#This Row],[70歳以上]],-3)</f>
        <v>51000</v>
      </c>
      <c r="H17" s="3"/>
      <c r="I17" s="4"/>
      <c r="J17" s="5" t="s">
        <v>19</v>
      </c>
      <c r="K17" s="3">
        <f ca="1">ROUND(テーブル4[[#This Row],[20代]],-2)</f>
        <v>6800</v>
      </c>
      <c r="L17" s="3">
        <f ca="1">ROUND(テーブル4[[#This Row],[30代]],-3)</f>
        <v>22000</v>
      </c>
      <c r="M17" s="3">
        <f ca="1">ROUND(テーブル4[[#This Row],[40代]],-3)</f>
        <v>46000</v>
      </c>
      <c r="N17" s="3">
        <f ca="1">ROUND(テーブル4[[#This Row],[50代]],-3)</f>
        <v>37000</v>
      </c>
      <c r="O17" s="3">
        <f ca="1">ROUND(テーブル4[[#This Row],[60代]],-3)</f>
        <v>19000</v>
      </c>
      <c r="P17" s="3">
        <f ca="1">ROUND(テーブル4[[#This Row],[70歳以上]],-3)</f>
        <v>36000</v>
      </c>
      <c r="Q17" s="3"/>
      <c r="R17" s="3"/>
      <c r="S17" s="5" t="s">
        <v>19</v>
      </c>
      <c r="T17" s="3">
        <f ca="1">ROUND(テーブル416[[#This Row],[20代]],-2)</f>
        <v>6600</v>
      </c>
      <c r="U17" s="3">
        <f ca="1">ROUND(テーブル416[[#This Row],[30代]],-2)</f>
        <v>22500</v>
      </c>
      <c r="V17" s="3">
        <f ca="1">ROUND(テーブル416[[#This Row],[40代]],-3)</f>
        <v>36000</v>
      </c>
      <c r="W17" s="3">
        <f ca="1">ROUND(テーブル416[[#This Row],[50代]],-3)</f>
        <v>38000</v>
      </c>
      <c r="X17" s="3">
        <f ca="1">ROUND(テーブル416[[#This Row],[60代]],-3)</f>
        <v>28000</v>
      </c>
      <c r="Y17" s="3">
        <f ca="1">ROUND(テーブル416[[#This Row],[70歳以上]],-3)</f>
        <v>27000</v>
      </c>
      <c r="Z17" s="3"/>
      <c r="AB17" s="5" t="s">
        <v>19</v>
      </c>
      <c r="AC17" s="6">
        <f ca="1">ROUND(テーブル41628[[#This Row],[20代]],-3)</f>
        <v>12000</v>
      </c>
      <c r="AD17" s="6">
        <f ca="1">ROUND(テーブル41628[[#This Row],[30代]],-3)</f>
        <v>37000</v>
      </c>
      <c r="AE17" s="6">
        <f ca="1">ROUND(テーブル41628[[#This Row],[40代]],-3)</f>
        <v>30000</v>
      </c>
      <c r="AF17" s="6">
        <f ca="1">ROUND(テーブル41628[[#This Row],[50代]],-3)</f>
        <v>37000</v>
      </c>
      <c r="AG17" s="6">
        <f ca="1">ROUND(テーブル41628[[#This Row],[60代]],-3)</f>
        <v>30000</v>
      </c>
      <c r="AH17" s="6">
        <f ca="1">ROUND(テーブル41628[[#This Row],[70歳以上]],-3)</f>
        <v>41000</v>
      </c>
      <c r="AI17" s="6"/>
      <c r="AK17" s="5" t="s">
        <v>19</v>
      </c>
      <c r="AL17">
        <f ca="1">ROUND(テーブル4162821[[#This Row],[20代]],-3)</f>
        <v>10000</v>
      </c>
      <c r="AM17">
        <f ca="1">ROUND(テーブル4162821[[#This Row],[30代]],-3)</f>
        <v>35000</v>
      </c>
      <c r="AN17">
        <f ca="1">ROUND(テーブル4162821[[#This Row],[40代]],-3)</f>
        <v>25000</v>
      </c>
      <c r="AO17">
        <f ca="1">ROUND(テーブル4162821[[#This Row],[50代]],-3)</f>
        <v>27000</v>
      </c>
      <c r="AP17">
        <f ca="1">ROUND(テーブル4162821[[#This Row],[60代]],-3)</f>
        <v>17000</v>
      </c>
      <c r="AQ17">
        <f ca="1">ROUND(テーブル4162821[[#This Row],[70歳以上]],-3)</f>
        <v>35000</v>
      </c>
    </row>
    <row r="18" spans="1:43" x14ac:dyDescent="0.55000000000000004">
      <c r="A18" s="5" t="s">
        <v>20</v>
      </c>
      <c r="B18" s="3">
        <f ca="1">ROUND(テーブル3[[#This Row],[20代]],-2)</f>
        <v>8200</v>
      </c>
      <c r="C18" s="3">
        <f ca="1">ROUND(テーブル3[[#This Row],[30代]],-2)</f>
        <v>21900</v>
      </c>
      <c r="D18" s="3">
        <f ca="1">ROUND(テーブル3[[#This Row],[40代]],-3)</f>
        <v>35000</v>
      </c>
      <c r="E18" s="3">
        <f ca="1">ROUND(テーブル3[[#This Row],[50代]],-3)</f>
        <v>35000</v>
      </c>
      <c r="F18" s="3">
        <f ca="1">ROUND(テーブル3[[#This Row],[60代]],-3)</f>
        <v>22000</v>
      </c>
      <c r="G18" s="3">
        <f ca="1">ROUND(テーブル3[[#This Row],[70歳以上]],-3)</f>
        <v>49000</v>
      </c>
      <c r="H18" s="3"/>
      <c r="I18" s="4"/>
      <c r="J18" s="5" t="s">
        <v>20</v>
      </c>
      <c r="K18" s="3">
        <f ca="1">ROUND(テーブル4[[#This Row],[20代]],-2)</f>
        <v>7100</v>
      </c>
      <c r="L18" s="3">
        <f ca="1">ROUND(テーブル4[[#This Row],[30代]],-3)</f>
        <v>25000</v>
      </c>
      <c r="M18" s="3">
        <f ca="1">ROUND(テーブル4[[#This Row],[40代]],-3)</f>
        <v>46000</v>
      </c>
      <c r="N18" s="3">
        <f ca="1">ROUND(テーブル4[[#This Row],[50代]],-3)</f>
        <v>39000</v>
      </c>
      <c r="O18" s="3">
        <f ca="1">ROUND(テーブル4[[#This Row],[60代]],-3)</f>
        <v>19000</v>
      </c>
      <c r="P18" s="3">
        <f ca="1">ROUND(テーブル4[[#This Row],[70歳以上]],-3)</f>
        <v>36000</v>
      </c>
      <c r="Q18" s="3"/>
      <c r="R18" s="3"/>
      <c r="S18" s="5" t="s">
        <v>20</v>
      </c>
      <c r="T18" s="3">
        <f ca="1">ROUND(テーブル416[[#This Row],[20代]],-2)</f>
        <v>8200</v>
      </c>
      <c r="U18" s="3">
        <f ca="1">ROUND(テーブル416[[#This Row],[30代]],-2)</f>
        <v>30600</v>
      </c>
      <c r="V18" s="3">
        <f ca="1">ROUND(テーブル416[[#This Row],[40代]],-3)</f>
        <v>36000</v>
      </c>
      <c r="W18" s="3">
        <f ca="1">ROUND(テーブル416[[#This Row],[50代]],-3)</f>
        <v>38000</v>
      </c>
      <c r="X18" s="3">
        <f ca="1">ROUND(テーブル416[[#This Row],[60代]],-3)</f>
        <v>29000</v>
      </c>
      <c r="Y18" s="3">
        <f ca="1">ROUND(テーブル416[[#This Row],[70歳以上]],-3)</f>
        <v>30000</v>
      </c>
      <c r="Z18" s="3"/>
      <c r="AB18" s="5" t="s">
        <v>20</v>
      </c>
      <c r="AC18" s="6">
        <f ca="1">ROUND(テーブル41628[[#This Row],[20代]],-3)</f>
        <v>13000</v>
      </c>
      <c r="AD18" s="6">
        <f ca="1">ROUND(テーブル41628[[#This Row],[30代]],-3)</f>
        <v>45000</v>
      </c>
      <c r="AE18" s="6">
        <f ca="1">ROUND(テーブル41628[[#This Row],[40代]],-3)</f>
        <v>33000</v>
      </c>
      <c r="AF18" s="6">
        <f ca="1">ROUND(テーブル41628[[#This Row],[50代]],-3)</f>
        <v>39000</v>
      </c>
      <c r="AG18" s="6">
        <f ca="1">ROUND(テーブル41628[[#This Row],[60代]],-3)</f>
        <v>30000</v>
      </c>
      <c r="AH18" s="6">
        <f ca="1">ROUND(テーブル41628[[#This Row],[70歳以上]],-3)</f>
        <v>38000</v>
      </c>
      <c r="AI18" s="6"/>
      <c r="AK18" s="5" t="s">
        <v>20</v>
      </c>
      <c r="AL18">
        <f ca="1">ROUND(テーブル4162821[[#This Row],[20代]],-3)</f>
        <v>11000</v>
      </c>
      <c r="AM18">
        <f ca="1">ROUND(テーブル4162821[[#This Row],[30代]],-3)</f>
        <v>39000</v>
      </c>
      <c r="AN18">
        <f ca="1">ROUND(テーブル4162821[[#This Row],[40代]],-3)</f>
        <v>25000</v>
      </c>
      <c r="AO18">
        <f ca="1">ROUND(テーブル4162821[[#This Row],[50代]],-3)</f>
        <v>30000</v>
      </c>
      <c r="AP18">
        <f ca="1">ROUND(テーブル4162821[[#This Row],[60代]],-3)</f>
        <v>19000</v>
      </c>
      <c r="AQ18">
        <f ca="1">ROUND(テーブル4162821[[#This Row],[70歳以上]],-3)</f>
        <v>38000</v>
      </c>
    </row>
    <row r="19" spans="1:43" x14ac:dyDescent="0.55000000000000004">
      <c r="A19" s="5" t="s">
        <v>21</v>
      </c>
      <c r="B19" s="3">
        <f ca="1">ROUND(テーブル3[[#This Row],[20代]],-2)</f>
        <v>7700</v>
      </c>
      <c r="C19" s="3">
        <f ca="1">ROUND(テーブル3[[#This Row],[30代]],-2)</f>
        <v>21500</v>
      </c>
      <c r="D19" s="3">
        <f ca="1">ROUND(テーブル3[[#This Row],[40代]],-3)</f>
        <v>34000</v>
      </c>
      <c r="E19" s="3">
        <f ca="1">ROUND(テーブル3[[#This Row],[50代]],-3)</f>
        <v>36000</v>
      </c>
      <c r="F19" s="3">
        <f ca="1">ROUND(テーブル3[[#This Row],[60代]],-3)</f>
        <v>21000</v>
      </c>
      <c r="G19" s="3">
        <f ca="1">ROUND(テーブル3[[#This Row],[70歳以上]],-3)</f>
        <v>35000</v>
      </c>
      <c r="H19" s="3"/>
      <c r="I19" s="4"/>
      <c r="J19" s="5" t="s">
        <v>21</v>
      </c>
      <c r="K19" s="3">
        <f ca="1">ROUND(テーブル4[[#This Row],[20代]],-2)</f>
        <v>8400</v>
      </c>
      <c r="L19" s="3">
        <f ca="1">ROUND(テーブル4[[#This Row],[30代]],-3)</f>
        <v>25000</v>
      </c>
      <c r="M19" s="3">
        <f ca="1">ROUND(テーブル4[[#This Row],[40代]],-3)</f>
        <v>45000</v>
      </c>
      <c r="N19" s="3">
        <f ca="1">ROUND(テーブル4[[#This Row],[50代]],-3)</f>
        <v>39000</v>
      </c>
      <c r="O19" s="3">
        <f ca="1">ROUND(テーブル4[[#This Row],[60代]],-3)</f>
        <v>18000</v>
      </c>
      <c r="P19" s="3">
        <f ca="1">ROUND(テーブル4[[#This Row],[70歳以上]],-3)</f>
        <v>34000</v>
      </c>
      <c r="Q19" s="3"/>
      <c r="R19" s="3"/>
      <c r="S19" s="5" t="s">
        <v>21</v>
      </c>
      <c r="T19" s="3">
        <f ca="1">ROUND(テーブル416[[#This Row],[20代]],-2)</f>
        <v>9200</v>
      </c>
      <c r="U19" s="3">
        <f ca="1">ROUND(テーブル416[[#This Row],[30代]],-2)</f>
        <v>29100</v>
      </c>
      <c r="V19" s="3">
        <f ca="1">ROUND(テーブル416[[#This Row],[40代]],-3)</f>
        <v>35000</v>
      </c>
      <c r="W19" s="3">
        <f ca="1">ROUND(テーブル416[[#This Row],[50代]],-3)</f>
        <v>38000</v>
      </c>
      <c r="X19" s="3">
        <f ca="1">ROUND(テーブル416[[#This Row],[60代]],-3)</f>
        <v>27000</v>
      </c>
      <c r="Y19" s="3">
        <f ca="1">ROUND(テーブル416[[#This Row],[70歳以上]],-3)</f>
        <v>31000</v>
      </c>
      <c r="Z19" s="3"/>
      <c r="AB19" s="5" t="s">
        <v>21</v>
      </c>
      <c r="AC19" s="6">
        <f ca="1">ROUND(テーブル41628[[#This Row],[20代]],-3)</f>
        <v>12000</v>
      </c>
      <c r="AD19" s="6">
        <f ca="1">ROUND(テーブル41628[[#This Row],[30代]],-3)</f>
        <v>39000</v>
      </c>
      <c r="AE19" s="6">
        <f ca="1">ROUND(テーブル41628[[#This Row],[40代]],-3)</f>
        <v>33000</v>
      </c>
      <c r="AF19" s="6">
        <f ca="1">ROUND(テーブル41628[[#This Row],[50代]],-3)</f>
        <v>39000</v>
      </c>
      <c r="AG19" s="6">
        <f ca="1">ROUND(テーブル41628[[#This Row],[60代]],-3)</f>
        <v>30000</v>
      </c>
      <c r="AH19" s="6">
        <f ca="1">ROUND(テーブル41628[[#This Row],[70歳以上]],-3)</f>
        <v>34000</v>
      </c>
      <c r="AI19" s="6"/>
      <c r="AK19" s="5" t="s">
        <v>21</v>
      </c>
      <c r="AL19">
        <f ca="1">ROUND(テーブル4162821[[#This Row],[20代]],-3)</f>
        <v>13000</v>
      </c>
      <c r="AM19">
        <f ca="1">ROUND(テーブル4162821[[#This Row],[30代]],-3)</f>
        <v>36000</v>
      </c>
      <c r="AN19">
        <f ca="1">ROUND(テーブル4162821[[#This Row],[40代]],-3)</f>
        <v>23000</v>
      </c>
      <c r="AO19">
        <f ca="1">ROUND(テーブル4162821[[#This Row],[50代]],-3)</f>
        <v>29000</v>
      </c>
      <c r="AP19">
        <f ca="1">ROUND(テーブル4162821[[#This Row],[60代]],-3)</f>
        <v>18000</v>
      </c>
      <c r="AQ19">
        <f ca="1">ROUND(テーブル4162821[[#This Row],[70歳以上]],-3)</f>
        <v>37000</v>
      </c>
    </row>
    <row r="20" spans="1:43" x14ac:dyDescent="0.55000000000000004">
      <c r="A20" s="5" t="s">
        <v>22</v>
      </c>
      <c r="B20" s="3">
        <f ca="1">ROUND(テーブル3[[#This Row],[20代]],-2)</f>
        <v>7700</v>
      </c>
      <c r="C20" s="3">
        <f ca="1">ROUND(テーブル3[[#This Row],[30代]],-2)</f>
        <v>22100</v>
      </c>
      <c r="D20" s="3">
        <f ca="1">ROUND(テーブル3[[#This Row],[40代]],-3)</f>
        <v>35000</v>
      </c>
      <c r="E20" s="3">
        <f ca="1">ROUND(テーブル3[[#This Row],[50代]],-3)</f>
        <v>36000</v>
      </c>
      <c r="F20" s="3">
        <f ca="1">ROUND(テーブル3[[#This Row],[60代]],-3)</f>
        <v>20000</v>
      </c>
      <c r="G20" s="3">
        <f ca="1">ROUND(テーブル3[[#This Row],[70歳以上]],-3)</f>
        <v>33000</v>
      </c>
      <c r="H20" s="3"/>
      <c r="I20" s="4"/>
      <c r="J20" s="5" t="s">
        <v>22</v>
      </c>
      <c r="K20" s="3">
        <f ca="1">ROUND(テーブル4[[#This Row],[20代]],-2)</f>
        <v>8800</v>
      </c>
      <c r="L20" s="3">
        <f ca="1">ROUND(テーブル4[[#This Row],[30代]],-3)</f>
        <v>24000</v>
      </c>
      <c r="M20" s="3">
        <f ca="1">ROUND(テーブル4[[#This Row],[40代]],-3)</f>
        <v>45000</v>
      </c>
      <c r="N20" s="3">
        <f ca="1">ROUND(テーブル4[[#This Row],[50代]],-3)</f>
        <v>39000</v>
      </c>
      <c r="O20" s="3">
        <f ca="1">ROUND(テーブル4[[#This Row],[60代]],-3)</f>
        <v>18000</v>
      </c>
      <c r="P20" s="3">
        <f ca="1">ROUND(テーブル4[[#This Row],[70歳以上]],-3)</f>
        <v>32000</v>
      </c>
      <c r="Q20" s="3"/>
      <c r="R20" s="3"/>
      <c r="S20" s="5" t="s">
        <v>22</v>
      </c>
      <c r="T20" s="3">
        <f ca="1">ROUND(テーブル416[[#This Row],[20代]],-2)</f>
        <v>8900</v>
      </c>
      <c r="U20" s="3">
        <f ca="1">ROUND(テーブル416[[#This Row],[30代]],-2)</f>
        <v>20900</v>
      </c>
      <c r="V20" s="3">
        <f ca="1">ROUND(テーブル416[[#This Row],[40代]],-3)</f>
        <v>35000</v>
      </c>
      <c r="W20" s="3">
        <f ca="1">ROUND(テーブル416[[#This Row],[50代]],-3)</f>
        <v>37000</v>
      </c>
      <c r="X20" s="3">
        <f ca="1">ROUND(テーブル416[[#This Row],[60代]],-3)</f>
        <v>26000</v>
      </c>
      <c r="Y20" s="3">
        <f ca="1">ROUND(テーブル416[[#This Row],[70歳以上]],-3)</f>
        <v>33000</v>
      </c>
      <c r="Z20" s="3"/>
      <c r="AB20" s="5" t="s">
        <v>22</v>
      </c>
      <c r="AC20" s="6">
        <f ca="1">ROUND(テーブル41628[[#This Row],[20代]],-3)</f>
        <v>11000</v>
      </c>
      <c r="AD20" s="6">
        <f ca="1">ROUND(テーブル41628[[#This Row],[30代]],-3)</f>
        <v>32000</v>
      </c>
      <c r="AE20" s="6">
        <f ca="1">ROUND(テーブル41628[[#This Row],[40代]],-3)</f>
        <v>29000</v>
      </c>
      <c r="AF20" s="6">
        <f ca="1">ROUND(テーブル41628[[#This Row],[50代]],-3)</f>
        <v>39000</v>
      </c>
      <c r="AG20" s="6">
        <f ca="1">ROUND(テーブル41628[[#This Row],[60代]],-3)</f>
        <v>29000</v>
      </c>
      <c r="AH20" s="6">
        <f ca="1">ROUND(テーブル41628[[#This Row],[70歳以上]],-3)</f>
        <v>33000</v>
      </c>
      <c r="AI20" s="6"/>
      <c r="AK20" s="5" t="s">
        <v>22</v>
      </c>
      <c r="AL20">
        <f ca="1">ROUND(テーブル4162821[[#This Row],[20代]],-3)</f>
        <v>12000</v>
      </c>
      <c r="AM20">
        <f ca="1">ROUND(テーブル4162821[[#This Row],[30代]],-3)</f>
        <v>34000</v>
      </c>
      <c r="AN20">
        <f ca="1">ROUND(テーブル4162821[[#This Row],[40代]],-3)</f>
        <v>22000</v>
      </c>
      <c r="AO20">
        <f ca="1">ROUND(テーブル4162821[[#This Row],[50代]],-3)</f>
        <v>29000</v>
      </c>
      <c r="AP20">
        <f ca="1">ROUND(テーブル4162821[[#This Row],[60代]],-3)</f>
        <v>17000</v>
      </c>
      <c r="AQ20">
        <f ca="1">ROUND(テーブル4162821[[#This Row],[70歳以上]],-3)</f>
        <v>37000</v>
      </c>
    </row>
    <row r="21" spans="1:43" x14ac:dyDescent="0.55000000000000004">
      <c r="A21" s="5" t="s">
        <v>23</v>
      </c>
      <c r="B21" s="3">
        <f ca="1">ROUND(テーブル3[[#This Row],[20代]],-2)</f>
        <v>8100</v>
      </c>
      <c r="C21" s="3">
        <f ca="1">ROUND(テーブル3[[#This Row],[30代]],-2)</f>
        <v>22300</v>
      </c>
      <c r="D21" s="3">
        <f ca="1">ROUND(テーブル3[[#This Row],[40代]],-3)</f>
        <v>35000</v>
      </c>
      <c r="E21" s="3">
        <f ca="1">ROUND(テーブル3[[#This Row],[50代]],-3)</f>
        <v>38000</v>
      </c>
      <c r="F21" s="3">
        <f ca="1">ROUND(テーブル3[[#This Row],[60代]],-3)</f>
        <v>20000</v>
      </c>
      <c r="G21" s="3">
        <f ca="1">ROUND(テーブル3[[#This Row],[70歳以上]],-3)</f>
        <v>31000</v>
      </c>
      <c r="H21" s="3"/>
      <c r="I21" s="4"/>
      <c r="J21" s="5" t="s">
        <v>23</v>
      </c>
      <c r="K21" s="3">
        <f ca="1">ROUND(テーブル4[[#This Row],[20代]],-2)</f>
        <v>8200</v>
      </c>
      <c r="L21" s="3">
        <f ca="1">ROUND(テーブル4[[#This Row],[30代]],-3)</f>
        <v>25000</v>
      </c>
      <c r="M21" s="3">
        <f ca="1">ROUND(テーブル4[[#This Row],[40代]],-3)</f>
        <v>45000</v>
      </c>
      <c r="N21" s="3">
        <f ca="1">ROUND(テーブル4[[#This Row],[50代]],-3)</f>
        <v>41000</v>
      </c>
      <c r="O21" s="3">
        <f ca="1">ROUND(テーブル4[[#This Row],[60代]],-3)</f>
        <v>17000</v>
      </c>
      <c r="P21" s="3">
        <f ca="1">ROUND(テーブル4[[#This Row],[70歳以上]],-3)</f>
        <v>33000</v>
      </c>
      <c r="Q21" s="3"/>
      <c r="R21" s="3"/>
      <c r="S21" s="5" t="s">
        <v>23</v>
      </c>
      <c r="T21" s="3">
        <f ca="1">ROUND(テーブル416[[#This Row],[20代]],-2)</f>
        <v>8000</v>
      </c>
      <c r="U21" s="3">
        <f ca="1">ROUND(テーブル416[[#This Row],[30代]],-2)</f>
        <v>20800</v>
      </c>
      <c r="V21" s="3">
        <f ca="1">ROUND(テーブル416[[#This Row],[40代]],-3)</f>
        <v>33000</v>
      </c>
      <c r="W21" s="3">
        <f ca="1">ROUND(テーブル416[[#This Row],[50代]],-3)</f>
        <v>39000</v>
      </c>
      <c r="X21" s="3">
        <f ca="1">ROUND(テーブル416[[#This Row],[60代]],-3)</f>
        <v>25000</v>
      </c>
      <c r="Y21" s="3">
        <f ca="1">ROUND(テーブル416[[#This Row],[70歳以上]],-3)</f>
        <v>36000</v>
      </c>
      <c r="Z21" s="3"/>
      <c r="AB21" s="5" t="s">
        <v>23</v>
      </c>
      <c r="AC21" s="6">
        <f ca="1">ROUND(テーブル41628[[#This Row],[20代]],-3)</f>
        <v>11000</v>
      </c>
      <c r="AD21" s="6">
        <f ca="1">ROUND(テーブル41628[[#This Row],[30代]],-3)</f>
        <v>32000</v>
      </c>
      <c r="AE21" s="6">
        <f ca="1">ROUND(テーブル41628[[#This Row],[40代]],-3)</f>
        <v>26000</v>
      </c>
      <c r="AF21" s="6">
        <f ca="1">ROUND(テーブル41628[[#This Row],[50代]],-3)</f>
        <v>43000</v>
      </c>
      <c r="AG21" s="6">
        <f ca="1">ROUND(テーブル41628[[#This Row],[60代]],-3)</f>
        <v>30000</v>
      </c>
      <c r="AH21" s="6">
        <f ca="1">ROUND(テーブル41628[[#This Row],[70歳以上]],-3)</f>
        <v>36000</v>
      </c>
      <c r="AI21" s="6"/>
      <c r="AK21" s="5" t="s">
        <v>23</v>
      </c>
      <c r="AL21">
        <f ca="1">ROUND(テーブル4162821[[#This Row],[20代]],-3)</f>
        <v>11000</v>
      </c>
      <c r="AM21">
        <f ca="1">ROUND(テーブル4162821[[#This Row],[30代]],-3)</f>
        <v>33000</v>
      </c>
      <c r="AN21">
        <f ca="1">ROUND(テーブル4162821[[#This Row],[40代]],-3)</f>
        <v>21000</v>
      </c>
      <c r="AO21">
        <f ca="1">ROUND(テーブル4162821[[#This Row],[50代]],-3)</f>
        <v>32000</v>
      </c>
      <c r="AP21">
        <f ca="1">ROUND(テーブル4162821[[#This Row],[60代]],-3)</f>
        <v>16000</v>
      </c>
      <c r="AQ21">
        <f ca="1">ROUND(テーブル4162821[[#This Row],[70歳以上]],-3)</f>
        <v>39000</v>
      </c>
    </row>
    <row r="22" spans="1:43" x14ac:dyDescent="0.55000000000000004">
      <c r="A22" s="5" t="s">
        <v>24</v>
      </c>
      <c r="B22" s="3">
        <f ca="1">ROUND(テーブル3[[#This Row],[20代]],-2)</f>
        <v>7300</v>
      </c>
      <c r="C22" s="3">
        <f ca="1">ROUND(テーブル3[[#This Row],[30代]],-2)</f>
        <v>21900</v>
      </c>
      <c r="D22" s="3">
        <f ca="1">ROUND(テーブル3[[#This Row],[40代]],-3)</f>
        <v>34000</v>
      </c>
      <c r="E22" s="3">
        <f ca="1">ROUND(テーブル3[[#This Row],[50代]],-3)</f>
        <v>37000</v>
      </c>
      <c r="F22" s="3">
        <f ca="1">ROUND(テーブル3[[#This Row],[60代]],-3)</f>
        <v>20000</v>
      </c>
      <c r="G22" s="3">
        <f ca="1">ROUND(テーブル3[[#This Row],[70歳以上]],-3)</f>
        <v>29000</v>
      </c>
      <c r="H22" s="3"/>
      <c r="I22" s="4"/>
      <c r="J22" s="5" t="s">
        <v>24</v>
      </c>
      <c r="K22" s="3">
        <f ca="1">ROUND(テーブル4[[#This Row],[20代]],-2)</f>
        <v>7900</v>
      </c>
      <c r="L22" s="3">
        <f ca="1">ROUND(テーブル4[[#This Row],[30代]],-3)</f>
        <v>24000</v>
      </c>
      <c r="M22" s="3">
        <f ca="1">ROUND(テーブル4[[#This Row],[40代]],-3)</f>
        <v>44000</v>
      </c>
      <c r="N22" s="3">
        <f ca="1">ROUND(テーブル4[[#This Row],[50代]],-3)</f>
        <v>39000</v>
      </c>
      <c r="O22" s="3">
        <f ca="1">ROUND(テーブル4[[#This Row],[60代]],-3)</f>
        <v>17000</v>
      </c>
      <c r="P22" s="3">
        <f ca="1">ROUND(テーブル4[[#This Row],[70歳以上]],-3)</f>
        <v>33000</v>
      </c>
      <c r="Q22" s="3"/>
      <c r="R22" s="3"/>
      <c r="S22" s="5" t="s">
        <v>24</v>
      </c>
      <c r="T22" s="3">
        <f ca="1">ROUND(テーブル416[[#This Row],[20代]],-2)</f>
        <v>7800</v>
      </c>
      <c r="U22" s="3">
        <f ca="1">ROUND(テーブル416[[#This Row],[30代]],-2)</f>
        <v>19200</v>
      </c>
      <c r="V22" s="3">
        <f ca="1">ROUND(テーブル416[[#This Row],[40代]],-3)</f>
        <v>33000</v>
      </c>
      <c r="W22" s="3">
        <f ca="1">ROUND(テーブル416[[#This Row],[50代]],-3)</f>
        <v>37000</v>
      </c>
      <c r="X22" s="3">
        <f ca="1">ROUND(テーブル416[[#This Row],[60代]],-3)</f>
        <v>24000</v>
      </c>
      <c r="Y22" s="3">
        <f ca="1">ROUND(テーブル416[[#This Row],[70歳以上]],-3)</f>
        <v>34000</v>
      </c>
      <c r="Z22" s="3"/>
      <c r="AB22" s="5" t="s">
        <v>24</v>
      </c>
      <c r="AC22" s="6">
        <f ca="1">ROUND(テーブル41628[[#This Row],[20代]],-2)</f>
        <v>9100</v>
      </c>
      <c r="AD22" s="6">
        <f ca="1">ROUND(テーブル41628[[#This Row],[30代]],-3)</f>
        <v>31000</v>
      </c>
      <c r="AE22" s="6">
        <f ca="1">ROUND(テーブル41628[[#This Row],[40代]],-3)</f>
        <v>24000</v>
      </c>
      <c r="AF22" s="6">
        <f ca="1">ROUND(テーブル41628[[#This Row],[50代]],-3)</f>
        <v>42000</v>
      </c>
      <c r="AG22" s="6">
        <f ca="1">ROUND(テーブル41628[[#This Row],[60代]],-3)</f>
        <v>28000</v>
      </c>
      <c r="AH22" s="6">
        <f ca="1">ROUND(テーブル41628[[#This Row],[70歳以上]],-3)</f>
        <v>37000</v>
      </c>
      <c r="AI22" s="6"/>
      <c r="AK22" s="5" t="s">
        <v>24</v>
      </c>
      <c r="AL22">
        <f ca="1">ROUND(テーブル4162821[[#This Row],[20代]],-3)</f>
        <v>11000</v>
      </c>
      <c r="AM22">
        <f ca="1">ROUND(テーブル4162821[[#This Row],[30代]],-3)</f>
        <v>31000</v>
      </c>
      <c r="AN22">
        <f ca="1">ROUND(テーブル4162821[[#This Row],[40代]],-3)</f>
        <v>19000</v>
      </c>
      <c r="AO22">
        <f ca="1">ROUND(テーブル4162821[[#This Row],[50代]],-3)</f>
        <v>32000</v>
      </c>
      <c r="AP22">
        <f ca="1">ROUND(テーブル4162821[[#This Row],[60代]],-3)</f>
        <v>15000</v>
      </c>
      <c r="AQ22">
        <f ca="1">ROUND(テーブル4162821[[#This Row],[70歳以上]],-3)</f>
        <v>39000</v>
      </c>
    </row>
    <row r="23" spans="1:43" x14ac:dyDescent="0.55000000000000004">
      <c r="A23" s="5" t="s">
        <v>25</v>
      </c>
      <c r="B23" s="3">
        <f ca="1">ROUND(テーブル3[[#This Row],[20代]],-2)</f>
        <v>6100</v>
      </c>
      <c r="C23" s="3">
        <f ca="1">ROUND(テーブル3[[#This Row],[30代]],-2)</f>
        <v>20800</v>
      </c>
      <c r="D23" s="3">
        <f ca="1">ROUND(テーブル3[[#This Row],[40代]],-3)</f>
        <v>33000</v>
      </c>
      <c r="E23" s="3">
        <f ca="1">ROUND(テーブル3[[#This Row],[50代]],-3)</f>
        <v>35000</v>
      </c>
      <c r="F23" s="3">
        <f ca="1">ROUND(テーブル3[[#This Row],[60代]],-3)</f>
        <v>22000</v>
      </c>
      <c r="G23" s="3">
        <f ca="1">ROUND(テーブル3[[#This Row],[70歳以上]],-3)</f>
        <v>28000</v>
      </c>
      <c r="H23" s="3"/>
      <c r="I23" s="4"/>
      <c r="J23" s="5" t="s">
        <v>25</v>
      </c>
      <c r="K23" s="3">
        <f ca="1">ROUND(テーブル4[[#This Row],[20代]],-2)</f>
        <v>9000</v>
      </c>
      <c r="L23" s="3">
        <f ca="1">ROUND(テーブル4[[#This Row],[30代]],-3)</f>
        <v>22000</v>
      </c>
      <c r="M23" s="3">
        <f ca="1">ROUND(テーブル4[[#This Row],[40代]],-3)</f>
        <v>43000</v>
      </c>
      <c r="N23" s="3">
        <f ca="1">ROUND(テーブル4[[#This Row],[50代]],-3)</f>
        <v>37000</v>
      </c>
      <c r="O23" s="3">
        <f ca="1">ROUND(テーブル4[[#This Row],[60代]],-3)</f>
        <v>18000</v>
      </c>
      <c r="P23" s="3">
        <f ca="1">ROUND(テーブル4[[#This Row],[70歳以上]],-3)</f>
        <v>32000</v>
      </c>
      <c r="Q23" s="3"/>
      <c r="R23" s="3"/>
      <c r="S23" s="5" t="s">
        <v>25</v>
      </c>
      <c r="T23" s="3">
        <f ca="1">ROUND(テーブル416[[#This Row],[20代]],-2)</f>
        <v>8500</v>
      </c>
      <c r="U23" s="3">
        <f ca="1">ROUND(テーブル416[[#This Row],[30代]],-2)</f>
        <v>18700</v>
      </c>
      <c r="V23" s="3">
        <f ca="1">ROUND(テーブル416[[#This Row],[40代]],-3)</f>
        <v>32000</v>
      </c>
      <c r="W23" s="3">
        <f ca="1">ROUND(テーブル416[[#This Row],[50代]],-3)</f>
        <v>37000</v>
      </c>
      <c r="X23" s="3">
        <f ca="1">ROUND(テーブル416[[#This Row],[60代]],-3)</f>
        <v>24000</v>
      </c>
      <c r="Y23" s="3">
        <f ca="1">ROUND(テーブル416[[#This Row],[70歳以上]],-3)</f>
        <v>30000</v>
      </c>
      <c r="Z23" s="3"/>
      <c r="AB23" s="5" t="s">
        <v>25</v>
      </c>
      <c r="AC23" s="6">
        <f ca="1">ROUND(テーブル41628[[#This Row],[20代]],-3)</f>
        <v>11000</v>
      </c>
      <c r="AD23" s="6">
        <f ca="1">ROUND(テーブル41628[[#This Row],[30代]],-3)</f>
        <v>30000</v>
      </c>
      <c r="AE23" s="6">
        <f ca="1">ROUND(テーブル41628[[#This Row],[40代]],-3)</f>
        <v>23000</v>
      </c>
      <c r="AF23" s="6">
        <f ca="1">ROUND(テーブル41628[[#This Row],[50代]],-3)</f>
        <v>41000</v>
      </c>
      <c r="AG23" s="6">
        <f ca="1">ROUND(テーブル41628[[#This Row],[60代]],-3)</f>
        <v>28000</v>
      </c>
      <c r="AH23" s="6">
        <f ca="1">ROUND(テーブル41628[[#This Row],[70歳以上]],-3)</f>
        <v>36000</v>
      </c>
      <c r="AI23" s="6"/>
      <c r="AK23" s="5" t="s">
        <v>25</v>
      </c>
      <c r="AL23">
        <f ca="1">ROUND(テーブル4162821[[#This Row],[20代]],-3)</f>
        <v>13000</v>
      </c>
      <c r="AM23">
        <f ca="1">ROUND(テーブル4162821[[#This Row],[30代]],-3)</f>
        <v>30000</v>
      </c>
      <c r="AN23">
        <f ca="1">ROUND(テーブル4162821[[#This Row],[40代]],-3)</f>
        <v>17000</v>
      </c>
      <c r="AO23">
        <f ca="1">ROUND(テーブル4162821[[#This Row],[50代]],-3)</f>
        <v>31000</v>
      </c>
      <c r="AP23">
        <f ca="1">ROUND(テーブル4162821[[#This Row],[60代]],-3)</f>
        <v>15000</v>
      </c>
      <c r="AQ23">
        <f ca="1">ROUND(テーブル4162821[[#This Row],[70歳以上]],-3)</f>
        <v>39000</v>
      </c>
    </row>
    <row r="24" spans="1:43" x14ac:dyDescent="0.55000000000000004">
      <c r="A24" s="5" t="s">
        <v>26</v>
      </c>
      <c r="B24" s="3">
        <f ca="1">ROUND(テーブル3[[#This Row],[20代]],-2)</f>
        <v>5200</v>
      </c>
      <c r="C24" s="3">
        <f ca="1">ROUND(テーブル3[[#This Row],[30代]],-2)</f>
        <v>19700</v>
      </c>
      <c r="D24" s="3">
        <f ca="1">ROUND(テーブル3[[#This Row],[40代]],-3)</f>
        <v>30000</v>
      </c>
      <c r="E24" s="3">
        <f ca="1">ROUND(テーブル3[[#This Row],[50代]],-3)</f>
        <v>35000</v>
      </c>
      <c r="F24" s="3">
        <f ca="1">ROUND(テーブル3[[#This Row],[60代]],-3)</f>
        <v>21000</v>
      </c>
      <c r="G24" s="3">
        <f ca="1">ROUND(テーブル3[[#This Row],[70歳以上]],-3)</f>
        <v>28000</v>
      </c>
      <c r="H24" s="3"/>
      <c r="I24" s="4"/>
      <c r="J24" s="5" t="s">
        <v>26</v>
      </c>
      <c r="K24" s="3">
        <f ca="1">ROUND(テーブル4[[#This Row],[20代]],-2)</f>
        <v>8100</v>
      </c>
      <c r="L24" s="3">
        <f ca="1">ROUND(テーブル4[[#This Row],[30代]],-3)</f>
        <v>22000</v>
      </c>
      <c r="M24" s="3">
        <f ca="1">ROUND(テーブル4[[#This Row],[40代]],-3)</f>
        <v>42000</v>
      </c>
      <c r="N24" s="3">
        <f ca="1">ROUND(テーブル4[[#This Row],[50代]],-3)</f>
        <v>36000</v>
      </c>
      <c r="O24" s="3">
        <f ca="1">ROUND(テーブル4[[#This Row],[60代]],-3)</f>
        <v>17000</v>
      </c>
      <c r="P24" s="3">
        <f ca="1">ROUND(テーブル4[[#This Row],[70歳以上]],-3)</f>
        <v>31000</v>
      </c>
      <c r="Q24" s="3"/>
      <c r="R24" s="3"/>
      <c r="S24" s="5" t="s">
        <v>26</v>
      </c>
      <c r="T24" s="3">
        <f ca="1">ROUND(テーブル416[[#This Row],[20代]],-2)</f>
        <v>9500</v>
      </c>
      <c r="U24" s="3">
        <f ca="1">ROUND(テーブル416[[#This Row],[30代]],-2)</f>
        <v>18500</v>
      </c>
      <c r="V24" s="3">
        <f ca="1">ROUND(テーブル416[[#This Row],[40代]],-3)</f>
        <v>31000</v>
      </c>
      <c r="W24" s="3">
        <f ca="1">ROUND(テーブル416[[#This Row],[50代]],-3)</f>
        <v>36000</v>
      </c>
      <c r="X24" s="3">
        <f ca="1">ROUND(テーブル416[[#This Row],[60代]],-3)</f>
        <v>23000</v>
      </c>
      <c r="Y24" s="3">
        <f ca="1">ROUND(テーブル416[[#This Row],[70歳以上]],-3)</f>
        <v>28000</v>
      </c>
      <c r="Z24" s="3"/>
      <c r="AB24" s="5" t="s">
        <v>26</v>
      </c>
      <c r="AC24" s="6">
        <f ca="1">ROUND(テーブル41628[[#This Row],[20代]],-3)</f>
        <v>13000</v>
      </c>
      <c r="AD24" s="6">
        <f ca="1">ROUND(テーブル41628[[#This Row],[30代]],-3)</f>
        <v>29000</v>
      </c>
      <c r="AE24" s="6">
        <f ca="1">ROUND(テーブル41628[[#This Row],[40代]],-3)</f>
        <v>23000</v>
      </c>
      <c r="AF24" s="6">
        <f ca="1">ROUND(テーブル41628[[#This Row],[50代]],-3)</f>
        <v>41000</v>
      </c>
      <c r="AG24" s="6">
        <f ca="1">ROUND(テーブル41628[[#This Row],[60代]],-3)</f>
        <v>28000</v>
      </c>
      <c r="AH24" s="6">
        <f ca="1">ROUND(テーブル41628[[#This Row],[70歳以上]],-3)</f>
        <v>35000</v>
      </c>
      <c r="AI24" s="6"/>
      <c r="AK24" s="5" t="s">
        <v>26</v>
      </c>
      <c r="AL24">
        <f ca="1">ROUND(テーブル4162821[[#This Row],[20代]],-3)</f>
        <v>12000</v>
      </c>
      <c r="AM24">
        <f ca="1">ROUND(テーブル4162821[[#This Row],[30代]],-3)</f>
        <v>30000</v>
      </c>
      <c r="AN24">
        <f ca="1">ROUND(テーブル4162821[[#This Row],[40代]],-3)</f>
        <v>18000</v>
      </c>
      <c r="AO24">
        <f ca="1">ROUND(テーブル4162821[[#This Row],[50代]],-3)</f>
        <v>31000</v>
      </c>
      <c r="AP24">
        <f ca="1">ROUND(テーブル4162821[[#This Row],[60代]],-3)</f>
        <v>14000</v>
      </c>
      <c r="AQ24">
        <f ca="1">ROUND(テーブル4162821[[#This Row],[70歳以上]],-3)</f>
        <v>37000</v>
      </c>
    </row>
    <row r="25" spans="1:43" x14ac:dyDescent="0.55000000000000004">
      <c r="A25" s="5" t="s">
        <v>27</v>
      </c>
      <c r="B25" s="3">
        <f ca="1">ROUND(テーブル3[[#This Row],[20代]],-2)</f>
        <v>5900</v>
      </c>
      <c r="C25" s="3">
        <f ca="1">ROUND(テーブル3[[#This Row],[30代]],-2)</f>
        <v>18000</v>
      </c>
      <c r="D25" s="3">
        <f ca="1">ROUND(テーブル3[[#This Row],[40代]],-3)</f>
        <v>27000</v>
      </c>
      <c r="E25" s="3">
        <f ca="1">ROUND(テーブル3[[#This Row],[50代]],-3)</f>
        <v>34000</v>
      </c>
      <c r="F25" s="3">
        <f ca="1">ROUND(テーブル3[[#This Row],[60代]],-3)</f>
        <v>19000</v>
      </c>
      <c r="G25" s="3">
        <f ca="1">ROUND(テーブル3[[#This Row],[70歳以上]],-3)</f>
        <v>26000</v>
      </c>
      <c r="H25" s="3"/>
      <c r="I25" s="4"/>
      <c r="J25" s="5" t="s">
        <v>27</v>
      </c>
      <c r="K25" s="3">
        <f ca="1">ROUND(テーブル4[[#This Row],[20代]],-2)</f>
        <v>6800</v>
      </c>
      <c r="L25" s="3">
        <f ca="1">ROUND(テーブル4[[#This Row],[30代]],-3)</f>
        <v>23000</v>
      </c>
      <c r="M25" s="3">
        <f ca="1">ROUND(テーブル4[[#This Row],[40代]],-3)</f>
        <v>45000</v>
      </c>
      <c r="N25" s="3">
        <f ca="1">ROUND(テーブル4[[#This Row],[50代]],-3)</f>
        <v>36000</v>
      </c>
      <c r="O25" s="3">
        <f ca="1">ROUND(テーブル4[[#This Row],[60代]],-3)</f>
        <v>16000</v>
      </c>
      <c r="P25" s="3">
        <f ca="1">ROUND(テーブル4[[#This Row],[70歳以上]],-3)</f>
        <v>28000</v>
      </c>
      <c r="Q25" s="3"/>
      <c r="R25" s="3"/>
      <c r="S25" s="5" t="s">
        <v>27</v>
      </c>
      <c r="T25" s="3">
        <f ca="1">ROUND(テーブル416[[#This Row],[20代]],-2)</f>
        <v>9500</v>
      </c>
      <c r="U25" s="3">
        <f ca="1">ROUND(テーブル416[[#This Row],[30代]],-2)</f>
        <v>18000</v>
      </c>
      <c r="V25" s="3">
        <f ca="1">ROUND(テーブル416[[#This Row],[40代]],-3)</f>
        <v>31000</v>
      </c>
      <c r="W25" s="3">
        <f ca="1">ROUND(テーブル416[[#This Row],[50代]],-3)</f>
        <v>34000</v>
      </c>
      <c r="X25" s="3">
        <f ca="1">ROUND(テーブル416[[#This Row],[60代]],-3)</f>
        <v>18000</v>
      </c>
      <c r="Y25" s="3">
        <f ca="1">ROUND(テーブル416[[#This Row],[70歳以上]],-3)</f>
        <v>23000</v>
      </c>
      <c r="Z25" s="3"/>
      <c r="AB25" s="5" t="s">
        <v>27</v>
      </c>
      <c r="AC25" s="6">
        <f ca="1">ROUND(テーブル41628[[#This Row],[20代]],-3)</f>
        <v>13000</v>
      </c>
      <c r="AD25" s="6">
        <f ca="1">ROUND(テーブル41628[[#This Row],[30代]],-3)</f>
        <v>30000</v>
      </c>
      <c r="AE25" s="6">
        <f ca="1">ROUND(テーブル41628[[#This Row],[40代]],-3)</f>
        <v>27000</v>
      </c>
      <c r="AF25" s="6">
        <f ca="1">ROUND(テーブル41628[[#This Row],[50代]],-3)</f>
        <v>43000</v>
      </c>
      <c r="AG25" s="6">
        <f ca="1">ROUND(テーブル41628[[#This Row],[60代]],-3)</f>
        <v>27000</v>
      </c>
      <c r="AH25" s="6">
        <f ca="1">ROUND(テーブル41628[[#This Row],[70歳以上]],-3)</f>
        <v>28000</v>
      </c>
      <c r="AI25" s="6"/>
      <c r="AK25" s="5" t="s">
        <v>27</v>
      </c>
      <c r="AL25">
        <f ca="1">ROUND(テーブル4162821[[#This Row],[20代]],-3)</f>
        <v>10000</v>
      </c>
      <c r="AM25">
        <f ca="1">ROUND(テーブル4162821[[#This Row],[30代]],-3)</f>
        <v>31000</v>
      </c>
      <c r="AN25">
        <f ca="1">ROUND(テーブル4162821[[#This Row],[40代]],-3)</f>
        <v>17000</v>
      </c>
      <c r="AO25">
        <f ca="1">ROUND(テーブル4162821[[#This Row],[50代]],-3)</f>
        <v>32000</v>
      </c>
      <c r="AP25">
        <f ca="1">ROUND(テーブル4162821[[#This Row],[60代]],-3)</f>
        <v>16000</v>
      </c>
      <c r="AQ25">
        <f ca="1">ROUND(テーブル4162821[[#This Row],[70歳以上]],-3)</f>
        <v>32000</v>
      </c>
    </row>
    <row r="26" spans="1:43" x14ac:dyDescent="0.55000000000000004">
      <c r="A26" s="5" t="s">
        <v>28</v>
      </c>
      <c r="B26" s="3">
        <f ca="1">ROUND(テーブル3[[#This Row],[20代]],-2)</f>
        <v>5700</v>
      </c>
      <c r="C26" s="3">
        <f ca="1">ROUND(テーブル3[[#This Row],[30代]],-2)</f>
        <v>16800</v>
      </c>
      <c r="D26" s="3">
        <f ca="1">ROUND(テーブル3[[#This Row],[40代]],-3)</f>
        <v>27000</v>
      </c>
      <c r="E26" s="3">
        <f ca="1">ROUND(テーブル3[[#This Row],[50代]],-3)</f>
        <v>34000</v>
      </c>
      <c r="F26" s="3">
        <f ca="1">ROUND(テーブル3[[#This Row],[60代]],-3)</f>
        <v>16000</v>
      </c>
      <c r="G26" s="3">
        <f ca="1">ROUND(テーブル3[[#This Row],[70歳以上]],-3)</f>
        <v>23000</v>
      </c>
      <c r="H26" s="3"/>
      <c r="I26" s="4"/>
      <c r="J26" s="5" t="s">
        <v>28</v>
      </c>
      <c r="K26" s="3">
        <f ca="1">ROUND(テーブル4[[#This Row],[20代]],-2)</f>
        <v>5800</v>
      </c>
      <c r="L26" s="3">
        <f ca="1">ROUND(テーブル4[[#This Row],[30代]],-3)</f>
        <v>23000</v>
      </c>
      <c r="M26" s="3">
        <f ca="1">ROUND(テーブル4[[#This Row],[40代]],-3)</f>
        <v>47000</v>
      </c>
      <c r="N26" s="3">
        <f ca="1">ROUND(テーブル4[[#This Row],[50代]],-3)</f>
        <v>36000</v>
      </c>
      <c r="O26" s="3">
        <f ca="1">ROUND(テーブル4[[#This Row],[60代]],-3)</f>
        <v>13000</v>
      </c>
      <c r="P26" s="3">
        <f ca="1">ROUND(テーブル4[[#This Row],[70歳以上]],-3)</f>
        <v>23000</v>
      </c>
      <c r="Q26" s="3"/>
      <c r="R26" s="3"/>
      <c r="S26" s="5" t="s">
        <v>28</v>
      </c>
      <c r="T26" s="3">
        <f ca="1">ROUND(テーブル416[[#This Row],[20代]],-2)</f>
        <v>10500</v>
      </c>
      <c r="U26" s="3">
        <f ca="1">ROUND(テーブル416[[#This Row],[30代]],-2)</f>
        <v>19000</v>
      </c>
      <c r="V26" s="3">
        <f ca="1">ROUND(テーブル416[[#This Row],[40代]],-3)</f>
        <v>34000</v>
      </c>
      <c r="W26" s="3">
        <f ca="1">ROUND(テーブル416[[#This Row],[50代]],-3)</f>
        <v>33000</v>
      </c>
      <c r="X26" s="3">
        <f ca="1">ROUND(テーブル416[[#This Row],[60代]],-3)</f>
        <v>16000</v>
      </c>
      <c r="Y26" s="3">
        <f ca="1">ROUND(テーブル416[[#This Row],[70歳以上]],-3)</f>
        <v>18000</v>
      </c>
      <c r="Z26" s="3"/>
      <c r="AB26" s="5" t="s">
        <v>28</v>
      </c>
      <c r="AC26" s="6">
        <f ca="1">ROUND(テーブル41628[[#This Row],[20代]],-3)</f>
        <v>12000</v>
      </c>
      <c r="AD26" s="6">
        <f ca="1">ROUND(テーブル41628[[#This Row],[30代]],-3)</f>
        <v>29000</v>
      </c>
      <c r="AE26" s="6">
        <f ca="1">ROUND(テーブル41628[[#This Row],[40代]],-3)</f>
        <v>37000</v>
      </c>
      <c r="AF26" s="6">
        <f ca="1">ROUND(テーブル41628[[#This Row],[50代]],-3)</f>
        <v>41000</v>
      </c>
      <c r="AG26" s="6">
        <f ca="1">ROUND(テーブル41628[[#This Row],[60代]],-3)</f>
        <v>31000</v>
      </c>
      <c r="AH26" s="6">
        <f ca="1">ROUND(テーブル41628[[#This Row],[70歳以上]],-3)</f>
        <v>22000</v>
      </c>
      <c r="AI26" s="6"/>
      <c r="AK26" s="5" t="s">
        <v>28</v>
      </c>
      <c r="AL26">
        <f ca="1">ROUND(テーブル4162821[[#This Row],[20代]],-3)</f>
        <v>11000</v>
      </c>
      <c r="AM26">
        <f ca="1">ROUND(テーブル4162821[[#This Row],[30代]],-3)</f>
        <v>30000</v>
      </c>
      <c r="AN26">
        <f ca="1">ROUND(テーブル4162821[[#This Row],[40代]],-3)</f>
        <v>18000</v>
      </c>
      <c r="AO26">
        <f ca="1">ROUND(テーブル4162821[[#This Row],[50代]],-3)</f>
        <v>35000</v>
      </c>
      <c r="AP26">
        <f ca="1">ROUND(テーブル4162821[[#This Row],[60代]],-3)</f>
        <v>18000</v>
      </c>
      <c r="AQ26">
        <f ca="1">ROUND(テーブル4162821[[#This Row],[70歳以上]],-3)</f>
        <v>29000</v>
      </c>
    </row>
    <row r="27" spans="1:43" x14ac:dyDescent="0.55000000000000004">
      <c r="A27" s="5" t="s">
        <v>29</v>
      </c>
      <c r="B27" s="3">
        <f ca="1">ROUND(テーブル3[[#This Row],[20代]],-2)</f>
        <v>6400</v>
      </c>
      <c r="C27" s="3">
        <f ca="1">ROUND(テーブル3[[#This Row],[30代]],-2)</f>
        <v>13400</v>
      </c>
      <c r="D27" s="3">
        <f ca="1">ROUND(テーブル3[[#This Row],[40代]],-3)</f>
        <v>27000</v>
      </c>
      <c r="E27" s="3">
        <f ca="1">ROUND(テーブル3[[#This Row],[50代]],-3)</f>
        <v>31000</v>
      </c>
      <c r="F27" s="3">
        <f ca="1">ROUND(テーブル3[[#This Row],[60代]],-3)</f>
        <v>15000</v>
      </c>
      <c r="G27" s="3">
        <f ca="1">ROUND(テーブル3[[#This Row],[70歳以上]],-3)</f>
        <v>22000</v>
      </c>
      <c r="H27" s="3"/>
      <c r="I27" s="4"/>
      <c r="J27" s="5" t="s">
        <v>29</v>
      </c>
      <c r="K27" s="3">
        <f ca="1">ROUND(テーブル4[[#This Row],[20代]],-2)</f>
        <v>6900</v>
      </c>
      <c r="L27" s="3">
        <f ca="1">ROUND(テーブル4[[#This Row],[30代]],-3)</f>
        <v>21000</v>
      </c>
      <c r="M27" s="3">
        <f ca="1">ROUND(テーブル4[[#This Row],[40代]],-3)</f>
        <v>49000</v>
      </c>
      <c r="N27" s="3">
        <f ca="1">ROUND(テーブル4[[#This Row],[50代]],-3)</f>
        <v>35000</v>
      </c>
      <c r="O27" s="3">
        <f ca="1">ROUND(テーブル4[[#This Row],[60代]],-3)</f>
        <v>11000</v>
      </c>
      <c r="P27" s="3">
        <f ca="1">ROUND(テーブル4[[#This Row],[70歳以上]],-3)</f>
        <v>20000</v>
      </c>
      <c r="Q27" s="3"/>
      <c r="R27" s="3"/>
      <c r="S27" s="5" t="s">
        <v>29</v>
      </c>
      <c r="T27" s="3">
        <f ca="1">ROUND(テーブル416[[#This Row],[20代]],-2)</f>
        <v>11600</v>
      </c>
      <c r="U27" s="3">
        <f ca="1">ROUND(テーブル416[[#This Row],[30代]],-2)</f>
        <v>19000</v>
      </c>
      <c r="V27" s="3">
        <f ca="1">ROUND(テーブル416[[#This Row],[40代]],-3)</f>
        <v>37000</v>
      </c>
      <c r="W27" s="3">
        <f ca="1">ROUND(テーブル416[[#This Row],[50代]],-3)</f>
        <v>34000</v>
      </c>
      <c r="X27" s="3">
        <f ca="1">ROUND(テーブル416[[#This Row],[60代]],-3)</f>
        <v>15000</v>
      </c>
      <c r="Y27" s="3">
        <f ca="1">ROUND(テーブル416[[#This Row],[70歳以上]],-3)</f>
        <v>14000</v>
      </c>
      <c r="Z27" s="3"/>
      <c r="AB27" s="5" t="s">
        <v>29</v>
      </c>
      <c r="AC27" s="6">
        <f ca="1">ROUND(テーブル41628[[#This Row],[20代]],-3)</f>
        <v>13000</v>
      </c>
      <c r="AD27" s="6">
        <f ca="1">ROUND(テーブル41628[[#This Row],[30代]],-3)</f>
        <v>31000</v>
      </c>
      <c r="AE27" s="6">
        <f ca="1">ROUND(テーブル41628[[#This Row],[40代]],-3)</f>
        <v>48000</v>
      </c>
      <c r="AF27" s="6">
        <f ca="1">ROUND(テーブル41628[[#This Row],[50代]],-3)</f>
        <v>38000</v>
      </c>
      <c r="AG27" s="6">
        <f ca="1">ROUND(テーブル41628[[#This Row],[60代]],-3)</f>
        <v>35000</v>
      </c>
      <c r="AH27" s="6">
        <f ca="1">ROUND(テーブル41628[[#This Row],[70歳以上]],-3)</f>
        <v>17000</v>
      </c>
      <c r="AI27" s="6"/>
      <c r="AK27" s="5" t="s">
        <v>29</v>
      </c>
      <c r="AL27">
        <f ca="1">ROUND(テーブル4162821[[#This Row],[20代]],-3)</f>
        <v>13000</v>
      </c>
      <c r="AM27">
        <f ca="1">ROUND(テーブル4162821[[#This Row],[30代]],-3)</f>
        <v>30000</v>
      </c>
      <c r="AN27">
        <f ca="1">ROUND(テーブル4162821[[#This Row],[40代]],-3)</f>
        <v>29000</v>
      </c>
      <c r="AO27">
        <f ca="1">ROUND(テーブル4162821[[#This Row],[50代]],-3)</f>
        <v>35000</v>
      </c>
      <c r="AP27">
        <f ca="1">ROUND(テーブル4162821[[#This Row],[60代]],-3)</f>
        <v>20000</v>
      </c>
      <c r="AQ27">
        <f ca="1">ROUND(テーブル4162821[[#This Row],[70歳以上]],-3)</f>
        <v>23000</v>
      </c>
    </row>
    <row r="28" spans="1:43" x14ac:dyDescent="0.55000000000000004">
      <c r="A28" s="5" t="s">
        <v>30</v>
      </c>
      <c r="B28" s="3">
        <f ca="1">ROUND(テーブル3[[#This Row],[20代]],-2)</f>
        <v>6600</v>
      </c>
      <c r="C28" s="3">
        <f ca="1">ROUND(テーブル3[[#This Row],[30代]],-2)</f>
        <v>13100</v>
      </c>
      <c r="D28" s="3">
        <f ca="1">ROUND(テーブル3[[#This Row],[40代]],-3)</f>
        <v>26000</v>
      </c>
      <c r="E28" s="3">
        <f ca="1">ROUND(テーブル3[[#This Row],[50代]],-3)</f>
        <v>27000</v>
      </c>
      <c r="F28" s="3">
        <f ca="1">ROUND(テーブル3[[#This Row],[60代]],-3)</f>
        <v>14000</v>
      </c>
      <c r="G28" s="3">
        <f ca="1">ROUND(テーブル3[[#This Row],[70歳以上]],-3)</f>
        <v>23000</v>
      </c>
      <c r="H28" s="3"/>
      <c r="I28" s="4"/>
      <c r="J28" s="5" t="s">
        <v>30</v>
      </c>
      <c r="K28" s="3">
        <f ca="1">ROUND(テーブル4[[#This Row],[20代]],-2)</f>
        <v>6800</v>
      </c>
      <c r="L28" s="3">
        <f ca="1">ROUND(テーブル4[[#This Row],[30代]],-3)</f>
        <v>20000</v>
      </c>
      <c r="M28" s="3">
        <f ca="1">ROUND(テーブル4[[#This Row],[40代]],-3)</f>
        <v>45000</v>
      </c>
      <c r="N28" s="3">
        <f ca="1">ROUND(テーブル4[[#This Row],[50代]],-3)</f>
        <v>34000</v>
      </c>
      <c r="O28" s="3">
        <f ca="1">ROUND(テーブル4[[#This Row],[60代]],-3)</f>
        <v>11000</v>
      </c>
      <c r="P28" s="3">
        <f ca="1">ROUND(テーブル4[[#This Row],[70歳以上]],-3)</f>
        <v>18000</v>
      </c>
      <c r="Q28" s="3"/>
      <c r="R28" s="3"/>
      <c r="S28" s="5" t="s">
        <v>30</v>
      </c>
      <c r="T28" s="3">
        <f ca="1">ROUND(テーブル416[[#This Row],[20代]],-2)</f>
        <v>12400</v>
      </c>
      <c r="U28" s="3">
        <f ca="1">ROUND(テーブル416[[#This Row],[30代]],-2)</f>
        <v>15800</v>
      </c>
      <c r="V28" s="3">
        <f ca="1">ROUND(テーブル416[[#This Row],[40代]],-3)</f>
        <v>37000</v>
      </c>
      <c r="W28" s="3">
        <f ca="1">ROUND(テーブル416[[#This Row],[50代]],-3)</f>
        <v>34000</v>
      </c>
      <c r="X28" s="3">
        <f ca="1">ROUND(テーブル416[[#This Row],[60代]],-3)</f>
        <v>14000</v>
      </c>
      <c r="Y28" s="3">
        <f ca="1">ROUND(テーブル416[[#This Row],[70歳以上]],-2)</f>
        <v>9400</v>
      </c>
      <c r="Z28" s="3"/>
      <c r="AB28" s="5" t="s">
        <v>30</v>
      </c>
      <c r="AC28" s="6">
        <f ca="1">ROUND(テーブル41628[[#This Row],[20代]],-3)</f>
        <v>10000</v>
      </c>
      <c r="AD28" s="6">
        <f ca="1">ROUND(テーブル41628[[#This Row],[30代]],-3)</f>
        <v>22000</v>
      </c>
      <c r="AE28" s="6">
        <f ca="1">ROUND(テーブル41628[[#This Row],[40代]],-3)</f>
        <v>50000</v>
      </c>
      <c r="AF28" s="6">
        <f ca="1">ROUND(テーブル41628[[#This Row],[50代]],-3)</f>
        <v>35000</v>
      </c>
      <c r="AG28" s="6">
        <f ca="1">ROUND(テーブル41628[[#This Row],[60代]],-3)</f>
        <v>36000</v>
      </c>
      <c r="AH28" s="6">
        <f ca="1">ROUND(テーブル41628[[#This Row],[70歳以上]],-3)</f>
        <v>14000</v>
      </c>
      <c r="AI28" s="6"/>
      <c r="AK28" s="5" t="s">
        <v>30</v>
      </c>
      <c r="AL28">
        <f ca="1">ROUND(テーブル4162821[[#This Row],[20代]],-3)</f>
        <v>14000</v>
      </c>
      <c r="AM28">
        <f ca="1">ROUND(テーブル4162821[[#This Row],[30代]],-3)</f>
        <v>25000</v>
      </c>
      <c r="AN28">
        <f ca="1">ROUND(テーブル4162821[[#This Row],[40代]],-3)</f>
        <v>33000</v>
      </c>
      <c r="AO28">
        <f ca="1">ROUND(テーブル4162821[[#This Row],[50代]],-3)</f>
        <v>30000</v>
      </c>
      <c r="AP28">
        <f ca="1">ROUND(テーブル4162821[[#This Row],[60代]],-3)</f>
        <v>20000</v>
      </c>
      <c r="AQ28">
        <f ca="1">ROUND(テーブル4162821[[#This Row],[70歳以上]],-3)</f>
        <v>18000</v>
      </c>
    </row>
    <row r="29" spans="1:43" x14ac:dyDescent="0.55000000000000004">
      <c r="A29" s="5" t="s">
        <v>31</v>
      </c>
      <c r="B29" s="3">
        <f ca="1">ROUND(テーブル3[[#This Row],[20代]],-2)</f>
        <v>6400</v>
      </c>
      <c r="C29" s="3">
        <f ca="1">ROUND(テーブル3[[#This Row],[30代]],-2)</f>
        <v>15700</v>
      </c>
      <c r="D29" s="3">
        <f ca="1">ROUND(テーブル3[[#This Row],[40代]],-3)</f>
        <v>34000</v>
      </c>
      <c r="E29" s="3">
        <f ca="1">ROUND(テーブル3[[#This Row],[50代]],-3)</f>
        <v>26000</v>
      </c>
      <c r="F29" s="3">
        <f ca="1">ROUND(テーブル3[[#This Row],[60代]],-3)</f>
        <v>16000</v>
      </c>
      <c r="G29" s="3">
        <f ca="1">ROUND(テーブル3[[#This Row],[70歳以上]],-3)</f>
        <v>21000</v>
      </c>
      <c r="H29" s="3"/>
      <c r="I29" s="4"/>
      <c r="J29" s="5" t="s">
        <v>31</v>
      </c>
      <c r="K29" s="3">
        <f ca="1">ROUND(テーブル4[[#This Row],[20代]],-2)</f>
        <v>6600</v>
      </c>
      <c r="L29" s="3">
        <f ca="1">ROUND(テーブル4[[#This Row],[30代]],-3)</f>
        <v>18000</v>
      </c>
      <c r="M29" s="3">
        <f ca="1">ROUND(テーブル4[[#This Row],[40代]],-3)</f>
        <v>42000</v>
      </c>
      <c r="N29" s="3">
        <f ca="1">ROUND(テーブル4[[#This Row],[50代]],-3)</f>
        <v>32000</v>
      </c>
      <c r="O29" s="3">
        <f ca="1">ROUND(テーブル4[[#This Row],[60代]],-3)</f>
        <v>10000</v>
      </c>
      <c r="P29" s="3">
        <f ca="1">ROUND(テーブル4[[#This Row],[70歳以上]],-3)</f>
        <v>22000</v>
      </c>
      <c r="Q29" s="3"/>
      <c r="R29" s="3"/>
      <c r="S29" s="5" t="s">
        <v>31</v>
      </c>
      <c r="T29" s="3">
        <f ca="1">ROUND(テーブル416[[#This Row],[20代]],-2)</f>
        <v>11600</v>
      </c>
      <c r="U29" s="3">
        <f ca="1">ROUND(テーブル416[[#This Row],[30代]],-2)</f>
        <v>15900</v>
      </c>
      <c r="V29" s="3">
        <f ca="1">ROUND(テーブル416[[#This Row],[40代]],-3)</f>
        <v>35000</v>
      </c>
      <c r="W29" s="3">
        <f ca="1">ROUND(テーブル416[[#This Row],[50代]],-3)</f>
        <v>30000</v>
      </c>
      <c r="X29" s="3">
        <f ca="1">ROUND(テーブル416[[#This Row],[60代]],-3)</f>
        <v>15000</v>
      </c>
      <c r="Y29" s="3">
        <f ca="1">ROUND(テーブル416[[#This Row],[70歳以上]],-3)</f>
        <v>12000</v>
      </c>
      <c r="Z29" s="3"/>
      <c r="AB29" s="5" t="s">
        <v>31</v>
      </c>
      <c r="AC29" s="6">
        <f ca="1">ROUND(テーブル41628[[#This Row],[20代]],-3)</f>
        <v>10000</v>
      </c>
      <c r="AD29" s="6">
        <f ca="1">ROUND(テーブル41628[[#This Row],[30代]],-3)</f>
        <v>22000</v>
      </c>
      <c r="AE29" s="6">
        <f ca="1">ROUND(テーブル41628[[#This Row],[40代]],-3)</f>
        <v>51000</v>
      </c>
      <c r="AF29" s="6">
        <f ca="1">ROUND(テーブル41628[[#This Row],[50代]],-3)</f>
        <v>31000</v>
      </c>
      <c r="AG29" s="6">
        <f ca="1">ROUND(テーブル41628[[#This Row],[60代]],-3)</f>
        <v>33000</v>
      </c>
      <c r="AH29" s="6">
        <f ca="1">ROUND(テーブル41628[[#This Row],[70歳以上]],-3)</f>
        <v>15000</v>
      </c>
      <c r="AI29" s="6"/>
      <c r="AK29" s="5" t="s">
        <v>31</v>
      </c>
      <c r="AL29">
        <f ca="1">ROUND(テーブル4162821[[#This Row],[20代]],-3)</f>
        <v>18000</v>
      </c>
      <c r="AM29">
        <f ca="1">ROUND(テーブル4162821[[#This Row],[30代]],-3)</f>
        <v>25000</v>
      </c>
      <c r="AN29">
        <f ca="1">ROUND(テーブル4162821[[#This Row],[40代]],-3)</f>
        <v>37000</v>
      </c>
      <c r="AO29">
        <f ca="1">ROUND(テーブル4162821[[#This Row],[50代]],-3)</f>
        <v>29000</v>
      </c>
      <c r="AP29">
        <f ca="1">ROUND(テーブル4162821[[#This Row],[60代]],-3)</f>
        <v>20000</v>
      </c>
      <c r="AQ29">
        <f ca="1">ROUND(テーブル4162821[[#This Row],[70歳以上]],-3)</f>
        <v>19000</v>
      </c>
    </row>
    <row r="30" spans="1:43" x14ac:dyDescent="0.55000000000000004">
      <c r="A30" s="5" t="s">
        <v>32</v>
      </c>
      <c r="B30" s="3">
        <f ca="1">ROUND(テーブル3[[#This Row],[20代]],-2)</f>
        <v>7300</v>
      </c>
      <c r="C30" s="3">
        <f ca="1">ROUND(テーブル3[[#This Row],[30代]],-2)</f>
        <v>20200</v>
      </c>
      <c r="D30" s="3">
        <f ca="1">ROUND(テーブル3[[#This Row],[40代]],-3)</f>
        <v>37000</v>
      </c>
      <c r="E30" s="3">
        <f ca="1">ROUND(テーブル3[[#This Row],[50代]],-3)</f>
        <v>27000</v>
      </c>
      <c r="F30" s="3">
        <f ca="1">ROUND(テーブル3[[#This Row],[60代]],-3)</f>
        <v>17000</v>
      </c>
      <c r="G30" s="3">
        <f ca="1">ROUND(テーブル3[[#This Row],[70歳以上]],-3)</f>
        <v>23000</v>
      </c>
      <c r="H30" s="3"/>
      <c r="I30" s="4"/>
      <c r="J30" s="5" t="s">
        <v>32</v>
      </c>
      <c r="K30" s="3">
        <f ca="1">ROUND(テーブル4[[#This Row],[20代]],-2)</f>
        <v>5700</v>
      </c>
      <c r="L30" s="3">
        <f ca="1">ROUND(テーブル4[[#This Row],[30代]],-3)</f>
        <v>18000</v>
      </c>
      <c r="M30" s="3">
        <f ca="1">ROUND(テーブル4[[#This Row],[40代]],-3)</f>
        <v>37000</v>
      </c>
      <c r="N30" s="3">
        <f ca="1">ROUND(テーブル4[[#This Row],[50代]],-3)</f>
        <v>28000</v>
      </c>
      <c r="O30" s="3">
        <f ca="1">ROUND(テーブル4[[#This Row],[60代]],-3)</f>
        <v>10000</v>
      </c>
      <c r="P30" s="3">
        <f ca="1">ROUND(テーブル4[[#This Row],[70歳以上]],-3)</f>
        <v>25000</v>
      </c>
      <c r="Q30" s="3"/>
      <c r="R30" s="3"/>
      <c r="S30" s="5" t="s">
        <v>32</v>
      </c>
      <c r="T30" s="3">
        <f ca="1">ROUND(テーブル416[[#This Row],[20代]],-2)</f>
        <v>10900</v>
      </c>
      <c r="U30" s="3">
        <f ca="1">ROUND(テーブル416[[#This Row],[30代]],-2)</f>
        <v>15000</v>
      </c>
      <c r="V30" s="3">
        <f ca="1">ROUND(テーブル416[[#This Row],[40代]],-3)</f>
        <v>35000</v>
      </c>
      <c r="W30" s="3">
        <f ca="1">ROUND(テーブル416[[#This Row],[50代]],-3)</f>
        <v>25000</v>
      </c>
      <c r="X30" s="3">
        <f ca="1">ROUND(テーブル416[[#This Row],[60代]],-3)</f>
        <v>12000</v>
      </c>
      <c r="Y30" s="3">
        <f ca="1">ROUND(テーブル416[[#This Row],[70歳以上]],-3)</f>
        <v>11000</v>
      </c>
      <c r="Z30" s="3"/>
      <c r="AB30" s="5" t="s">
        <v>32</v>
      </c>
      <c r="AC30" s="6">
        <f ca="1">ROUND(テーブル41628[[#This Row],[20代]],-3)</f>
        <v>13000</v>
      </c>
      <c r="AD30" s="6">
        <f ca="1">ROUND(テーブル41628[[#This Row],[30代]],-3)</f>
        <v>23000</v>
      </c>
      <c r="AE30" s="6">
        <f ca="1">ROUND(テーブル41628[[#This Row],[40代]],-3)</f>
        <v>56000</v>
      </c>
      <c r="AF30" s="6">
        <f ca="1">ROUND(テーブル41628[[#This Row],[50代]],-3)</f>
        <v>31000</v>
      </c>
      <c r="AG30" s="6">
        <f ca="1">ROUND(テーブル41628[[#This Row],[60代]],-3)</f>
        <v>30000</v>
      </c>
      <c r="AH30" s="6">
        <f ca="1">ROUND(テーブル41628[[#This Row],[70歳以上]],-3)</f>
        <v>14000</v>
      </c>
      <c r="AI30" s="6"/>
      <c r="AK30" s="5" t="s">
        <v>32</v>
      </c>
      <c r="AL30">
        <f ca="1">ROUND(テーブル4162821[[#This Row],[20代]],-3)</f>
        <v>21000</v>
      </c>
      <c r="AM30">
        <f ca="1">ROUND(テーブル4162821[[#This Row],[30代]],-3)</f>
        <v>28000</v>
      </c>
      <c r="AN30">
        <f ca="1">ROUND(テーブル4162821[[#This Row],[40代]],-3)</f>
        <v>45000</v>
      </c>
      <c r="AO30">
        <f ca="1">ROUND(テーブル4162821[[#This Row],[50代]],-3)</f>
        <v>31000</v>
      </c>
      <c r="AP30">
        <f ca="1">ROUND(テーブル4162821[[#This Row],[60代]],-3)</f>
        <v>21000</v>
      </c>
      <c r="AQ30">
        <f ca="1">ROUND(テーブル4162821[[#This Row],[70歳以上]],-3)</f>
        <v>20000</v>
      </c>
    </row>
    <row r="31" spans="1:43" x14ac:dyDescent="0.55000000000000004">
      <c r="A31" s="5" t="s">
        <v>33</v>
      </c>
      <c r="B31" s="3">
        <f ca="1">ROUND(テーブル3[[#This Row],[20代]],-2)</f>
        <v>10500</v>
      </c>
      <c r="C31" s="3">
        <f ca="1">ROUND(テーブル3[[#This Row],[30代]],-2)</f>
        <v>22400</v>
      </c>
      <c r="D31" s="3">
        <f ca="1">ROUND(テーブル3[[#This Row],[40代]],-3)</f>
        <v>46000</v>
      </c>
      <c r="E31" s="3">
        <f ca="1">ROUND(テーブル3[[#This Row],[50代]],-3)</f>
        <v>24000</v>
      </c>
      <c r="F31" s="3">
        <f ca="1">ROUND(テーブル3[[#This Row],[60代]],-3)</f>
        <v>16000</v>
      </c>
      <c r="G31" s="3">
        <f ca="1">ROUND(テーブル3[[#This Row],[70歳以上]],-3)</f>
        <v>21000</v>
      </c>
      <c r="H31" s="3"/>
      <c r="I31" s="4"/>
      <c r="J31" s="5" t="s">
        <v>33</v>
      </c>
      <c r="K31" s="3">
        <f ca="1">ROUND(テーブル4[[#This Row],[20代]],-2)</f>
        <v>6300</v>
      </c>
      <c r="L31" s="3">
        <f ca="1">ROUND(テーブル4[[#This Row],[30代]],-3)</f>
        <v>15000</v>
      </c>
      <c r="M31" s="3">
        <f ca="1">ROUND(テーブル4[[#This Row],[40代]],-3)</f>
        <v>43000</v>
      </c>
      <c r="N31" s="3">
        <f ca="1">ROUND(テーブル4[[#This Row],[50代]],-3)</f>
        <v>24000</v>
      </c>
      <c r="O31" s="3">
        <f ca="1">ROUND(テーブル4[[#This Row],[60代]],-3)</f>
        <v>10000</v>
      </c>
      <c r="P31" s="3">
        <f ca="1">ROUND(テーブル4[[#This Row],[70歳以上]],-3)</f>
        <v>23000</v>
      </c>
      <c r="Q31" s="3"/>
      <c r="R31" s="3"/>
      <c r="S31" s="5" t="s">
        <v>33</v>
      </c>
      <c r="T31" s="3">
        <f ca="1">ROUND(テーブル416[[#This Row],[20代]],-2)</f>
        <v>12600</v>
      </c>
      <c r="U31" s="3">
        <f ca="1">ROUND(テーブル416[[#This Row],[30代]],-2)</f>
        <v>15500</v>
      </c>
      <c r="V31" s="3">
        <f ca="1">ROUND(テーブル416[[#This Row],[40代]],-3)</f>
        <v>38000</v>
      </c>
      <c r="W31" s="3">
        <f ca="1">ROUND(テーブル416[[#This Row],[50代]],-3)</f>
        <v>25000</v>
      </c>
      <c r="X31" s="3">
        <f ca="1">ROUND(テーブル416[[#This Row],[60代]],-3)</f>
        <v>12000</v>
      </c>
      <c r="Y31" s="3">
        <f ca="1">ROUND(テーブル416[[#This Row],[70歳以上]],-3)</f>
        <v>11000</v>
      </c>
      <c r="Z31" s="3"/>
      <c r="AB31" s="5" t="s">
        <v>33</v>
      </c>
      <c r="AC31" s="6">
        <f ca="1">ROUND(テーブル41628[[#This Row],[20代]],-3)</f>
        <v>13000</v>
      </c>
      <c r="AD31" s="6">
        <f ca="1">ROUND(テーブル41628[[#This Row],[30代]],-3)</f>
        <v>20000</v>
      </c>
      <c r="AE31" s="6">
        <f ca="1">ROUND(テーブル41628[[#This Row],[40代]],-3)</f>
        <v>66000</v>
      </c>
      <c r="AF31" s="6">
        <f ca="1">ROUND(テーブル41628[[#This Row],[50代]],-3)</f>
        <v>33000</v>
      </c>
      <c r="AG31" s="6">
        <f ca="1">ROUND(テーブル41628[[#This Row],[60代]],-3)</f>
        <v>33000</v>
      </c>
      <c r="AH31" s="6">
        <f ca="1">ROUND(テーブル41628[[#This Row],[70歳以上]],-3)</f>
        <v>15000</v>
      </c>
      <c r="AI31" s="6"/>
      <c r="AK31" s="5" t="s">
        <v>33</v>
      </c>
      <c r="AL31">
        <f ca="1">ROUND(テーブル4162821[[#This Row],[20代]],-3)</f>
        <v>20000</v>
      </c>
      <c r="AM31">
        <f ca="1">ROUND(テーブル4162821[[#This Row],[30代]],-3)</f>
        <v>20000</v>
      </c>
      <c r="AN31">
        <f ca="1">ROUND(テーブル4162821[[#This Row],[40代]],-3)</f>
        <v>50000</v>
      </c>
      <c r="AO31">
        <f ca="1">ROUND(テーブル4162821[[#This Row],[50代]],-3)</f>
        <v>33000</v>
      </c>
      <c r="AP31">
        <f ca="1">ROUND(テーブル4162821[[#This Row],[60代]],-3)</f>
        <v>23000</v>
      </c>
      <c r="AQ31">
        <f ca="1">ROUND(テーブル4162821[[#This Row],[70歳以上]],-3)</f>
        <v>21000</v>
      </c>
    </row>
    <row r="32" spans="1:43" x14ac:dyDescent="0.55000000000000004">
      <c r="A32" s="5" t="s">
        <v>34</v>
      </c>
      <c r="B32" s="3">
        <f ca="1">ROUND(テーブル3[[#This Row],[20代]],-2)</f>
        <v>14200</v>
      </c>
      <c r="C32" s="3">
        <f ca="1">ROUND(テーブル3[[#This Row],[30代]],-2)</f>
        <v>25100</v>
      </c>
      <c r="D32" s="3">
        <f ca="1">ROUND(テーブル3[[#This Row],[40代]],-3)</f>
        <v>49000</v>
      </c>
      <c r="E32" s="3">
        <f ca="1">ROUND(テーブル3[[#This Row],[50代]],-3)</f>
        <v>22000</v>
      </c>
      <c r="F32" s="3">
        <f ca="1">ROUND(テーブル3[[#This Row],[60代]],-3)</f>
        <v>16000</v>
      </c>
      <c r="G32" s="3">
        <f ca="1">ROUND(テーブル3[[#This Row],[70歳以上]],-3)</f>
        <v>22000</v>
      </c>
      <c r="H32" s="3"/>
      <c r="I32" s="4"/>
      <c r="J32" s="5" t="s">
        <v>34</v>
      </c>
      <c r="K32" s="3">
        <f ca="1">ROUND(テーブル4[[#This Row],[20代]],-2)</f>
        <v>7500</v>
      </c>
      <c r="L32" s="3">
        <f ca="1">ROUND(テーブル4[[#This Row],[30代]],-3)</f>
        <v>15000</v>
      </c>
      <c r="M32" s="3">
        <f ca="1">ROUND(テーブル4[[#This Row],[40代]],-3)</f>
        <v>43000</v>
      </c>
      <c r="N32" s="3">
        <f ca="1">ROUND(テーブル4[[#This Row],[50代]],-3)</f>
        <v>22000</v>
      </c>
      <c r="O32" s="3">
        <f ca="1">ROUND(テーブル4[[#This Row],[60代]],-3)</f>
        <v>12000</v>
      </c>
      <c r="P32" s="3">
        <f ca="1">ROUND(テーブル4[[#This Row],[70歳以上]],-3)</f>
        <v>21000</v>
      </c>
      <c r="Q32" s="3"/>
      <c r="R32" s="3"/>
      <c r="S32" s="5" t="s">
        <v>34</v>
      </c>
      <c r="T32" s="3">
        <f ca="1">ROUND(テーブル416[[#This Row],[20代]],-2)</f>
        <v>15500</v>
      </c>
      <c r="U32" s="3">
        <f ca="1">ROUND(テーブル416[[#This Row],[30代]],-2)</f>
        <v>18200</v>
      </c>
      <c r="V32" s="3">
        <f ca="1">ROUND(テーブル416[[#This Row],[40代]],-3)</f>
        <v>43000</v>
      </c>
      <c r="W32" s="3">
        <f ca="1">ROUND(テーブル416[[#This Row],[50代]],-3)</f>
        <v>26000</v>
      </c>
      <c r="X32" s="3">
        <f ca="1">ROUND(テーブル416[[#This Row],[60代]],-3)</f>
        <v>14000</v>
      </c>
      <c r="Y32" s="3">
        <f ca="1">ROUND(テーブル416[[#This Row],[70歳以上]],-3)</f>
        <v>10000</v>
      </c>
      <c r="Z32" s="3"/>
      <c r="AB32" s="5" t="s">
        <v>34</v>
      </c>
      <c r="AC32" s="6">
        <f ca="1">ROUND(テーブル41628[[#This Row],[20代]],-3)</f>
        <v>13000</v>
      </c>
      <c r="AD32" s="6">
        <f ca="1">ROUND(テーブル41628[[#This Row],[30代]],-3)</f>
        <v>22000</v>
      </c>
      <c r="AE32" s="6">
        <f ca="1">ROUND(テーブル41628[[#This Row],[40代]],-3)</f>
        <v>73000</v>
      </c>
      <c r="AF32" s="6">
        <f ca="1">ROUND(テーブル41628[[#This Row],[50代]],-3)</f>
        <v>35000</v>
      </c>
      <c r="AG32" s="6">
        <f ca="1">ROUND(テーブル41628[[#This Row],[60代]],-3)</f>
        <v>31000</v>
      </c>
      <c r="AH32" s="6">
        <f ca="1">ROUND(テーブル41628[[#This Row],[70歳以上]],-3)</f>
        <v>14000</v>
      </c>
      <c r="AI32" s="6"/>
      <c r="AK32" s="5" t="s">
        <v>34</v>
      </c>
      <c r="AL32">
        <f ca="1">ROUND(テーブル4162821[[#This Row],[20代]],-3)</f>
        <v>22000</v>
      </c>
      <c r="AM32">
        <f ca="1">ROUND(テーブル4162821[[#This Row],[30代]],-3)</f>
        <v>20000</v>
      </c>
      <c r="AN32">
        <f ca="1">ROUND(テーブル4162821[[#This Row],[40代]],-3)</f>
        <v>53000</v>
      </c>
      <c r="AO32">
        <f ca="1">ROUND(テーブル4162821[[#This Row],[50代]],-3)</f>
        <v>36000</v>
      </c>
      <c r="AP32">
        <f ca="1">ROUND(テーブル4162821[[#This Row],[60代]],-3)</f>
        <v>24000</v>
      </c>
      <c r="AQ32">
        <f ca="1">ROUND(テーブル4162821[[#This Row],[70歳以上]],-3)</f>
        <v>21000</v>
      </c>
    </row>
    <row r="33" spans="1:43" x14ac:dyDescent="0.55000000000000004">
      <c r="A33" s="5" t="s">
        <v>35</v>
      </c>
      <c r="B33" s="3">
        <f ca="1">ROUND(テーブル3[[#This Row],[20代]],-2)</f>
        <v>16900</v>
      </c>
      <c r="C33" s="3">
        <f ca="1">ROUND(テーブル3[[#This Row],[30代]],-2)</f>
        <v>26000</v>
      </c>
      <c r="D33" s="3">
        <f ca="1">ROUND(テーブル3[[#This Row],[40代]],-3)</f>
        <v>50000</v>
      </c>
      <c r="E33" s="3">
        <f ca="1">ROUND(テーブル3[[#This Row],[50代]],-3)</f>
        <v>21000</v>
      </c>
      <c r="F33" s="3">
        <f ca="1">ROUND(テーブル3[[#This Row],[60代]],-3)</f>
        <v>21000</v>
      </c>
      <c r="G33" s="3">
        <f ca="1">ROUND(テーブル3[[#This Row],[70歳以上]],-3)</f>
        <v>24000</v>
      </c>
      <c r="H33" s="3"/>
      <c r="I33" s="4"/>
      <c r="J33" s="5" t="s">
        <v>35</v>
      </c>
      <c r="K33" s="3">
        <f ca="1">ROUND(テーブル4[[#This Row],[20代]],-2)</f>
        <v>7800</v>
      </c>
      <c r="L33" s="3">
        <f ca="1">ROUND(テーブル4[[#This Row],[30代]],-3)</f>
        <v>16000</v>
      </c>
      <c r="M33" s="3">
        <f ca="1">ROUND(テーブル4[[#This Row],[40代]],-3)</f>
        <v>42000</v>
      </c>
      <c r="N33" s="3">
        <f ca="1">ROUND(テーブル4[[#This Row],[50代]],-3)</f>
        <v>20000</v>
      </c>
      <c r="O33" s="3">
        <f ca="1">ROUND(テーブル4[[#This Row],[60代]],-3)</f>
        <v>16000</v>
      </c>
      <c r="P33" s="3">
        <f ca="1">ROUND(テーブル4[[#This Row],[70歳以上]],-3)</f>
        <v>21000</v>
      </c>
      <c r="Q33" s="3"/>
      <c r="R33" s="3"/>
      <c r="S33" s="5" t="s">
        <v>35</v>
      </c>
      <c r="T33" s="3">
        <f ca="1">ROUND(テーブル416[[#This Row],[20代]],-2)</f>
        <v>14600</v>
      </c>
      <c r="U33" s="3">
        <f ca="1">ROUND(テーブル416[[#This Row],[30代]],-2)</f>
        <v>21000</v>
      </c>
      <c r="V33" s="3">
        <f ca="1">ROUND(テーブル416[[#This Row],[40代]],-3)</f>
        <v>43000</v>
      </c>
      <c r="W33" s="3">
        <f ca="1">ROUND(テーブル416[[#This Row],[50代]],-3)</f>
        <v>27000</v>
      </c>
      <c r="X33" s="3">
        <f ca="1">ROUND(テーブル416[[#This Row],[60代]],-3)</f>
        <v>19000</v>
      </c>
      <c r="Y33" s="3">
        <f ca="1">ROUND(テーブル416[[#This Row],[70歳以上]],-2)</f>
        <v>9400</v>
      </c>
      <c r="Z33" s="3"/>
      <c r="AB33" s="5" t="s">
        <v>35</v>
      </c>
      <c r="AC33" s="6">
        <f ca="1">ROUND(テーブル41628[[#This Row],[20代]],-3)</f>
        <v>15000</v>
      </c>
      <c r="AD33" s="6">
        <f ca="1">ROUND(テーブル41628[[#This Row],[30代]],-3)</f>
        <v>22000</v>
      </c>
      <c r="AE33" s="6">
        <f ca="1">ROUND(テーブル41628[[#This Row],[40代]],-3)</f>
        <v>71000</v>
      </c>
      <c r="AF33" s="6">
        <f ca="1">ROUND(テーブル41628[[#This Row],[50代]],-3)</f>
        <v>37000</v>
      </c>
      <c r="AG33" s="6">
        <f ca="1">ROUND(テーブル41628[[#This Row],[60代]],-3)</f>
        <v>31000</v>
      </c>
      <c r="AH33" s="6">
        <f ca="1">ROUND(テーブル41628[[#This Row],[70歳以上]],-3)</f>
        <v>13000</v>
      </c>
      <c r="AI33" s="6"/>
      <c r="AK33" s="5" t="s">
        <v>35</v>
      </c>
      <c r="AL33">
        <f ca="1">ROUND(テーブル4162821[[#This Row],[20代]],-3)</f>
        <v>22000</v>
      </c>
      <c r="AM33">
        <f ca="1">ROUND(テーブル4162821[[#This Row],[30代]],-3)</f>
        <v>21000</v>
      </c>
      <c r="AN33">
        <f ca="1">ROUND(テーブル4162821[[#This Row],[40代]],-3)</f>
        <v>54000</v>
      </c>
      <c r="AO33">
        <f ca="1">ROUND(テーブル4162821[[#This Row],[50代]],-3)</f>
        <v>35000</v>
      </c>
      <c r="AP33">
        <f ca="1">ROUND(テーブル4162821[[#This Row],[60代]],-3)</f>
        <v>23000</v>
      </c>
      <c r="AQ33">
        <f ca="1">ROUND(テーブル4162821[[#This Row],[70歳以上]],-3)</f>
        <v>22000</v>
      </c>
    </row>
    <row r="34" spans="1:43" x14ac:dyDescent="0.55000000000000004">
      <c r="A34" s="5" t="s">
        <v>36</v>
      </c>
      <c r="B34" s="3">
        <f ca="1">ROUND(テーブル3[[#This Row],[20代]],-2)</f>
        <v>17900</v>
      </c>
      <c r="C34" s="3">
        <f ca="1">ROUND(テーブル3[[#This Row],[30代]],-2)</f>
        <v>26500</v>
      </c>
      <c r="D34" s="3">
        <f ca="1">ROUND(テーブル3[[#This Row],[40代]],-3)</f>
        <v>49000</v>
      </c>
      <c r="E34" s="3">
        <f ca="1">ROUND(テーブル3[[#This Row],[50代]],-3)</f>
        <v>21000</v>
      </c>
      <c r="F34" s="3">
        <f ca="1">ROUND(テーブル3[[#This Row],[60代]],-3)</f>
        <v>23000</v>
      </c>
      <c r="G34" s="3">
        <f ca="1">ROUND(テーブル3[[#This Row],[70歳以上]],-3)</f>
        <v>28000</v>
      </c>
      <c r="H34" s="3"/>
      <c r="I34" s="4"/>
      <c r="J34" s="5" t="s">
        <v>36</v>
      </c>
      <c r="K34" s="3">
        <f ca="1">ROUND(テーブル4[[#This Row],[20代]],-2)</f>
        <v>7900</v>
      </c>
      <c r="L34" s="3">
        <f ca="1">ROUND(テーブル4[[#This Row],[30代]],-3)</f>
        <v>15000</v>
      </c>
      <c r="M34" s="3">
        <f ca="1">ROUND(テーブル4[[#This Row],[40代]],-3)</f>
        <v>41000</v>
      </c>
      <c r="N34" s="3">
        <f ca="1">ROUND(テーブル4[[#This Row],[50代]],-3)</f>
        <v>19000</v>
      </c>
      <c r="O34" s="3">
        <f ca="1">ROUND(テーブル4[[#This Row],[60代]],-3)</f>
        <v>16000</v>
      </c>
      <c r="P34" s="3">
        <f ca="1">ROUND(テーブル4[[#This Row],[70歳以上]],-3)</f>
        <v>21000</v>
      </c>
      <c r="Q34" s="3"/>
      <c r="R34" s="3"/>
      <c r="S34" s="5" t="s">
        <v>36</v>
      </c>
      <c r="T34" s="3">
        <f ca="1">ROUND(テーブル416[[#This Row],[20代]],-2)</f>
        <v>11300</v>
      </c>
      <c r="U34" s="3">
        <f ca="1">ROUND(テーブル416[[#This Row],[30代]],-2)</f>
        <v>20800</v>
      </c>
      <c r="V34" s="3">
        <f ca="1">ROUND(テーブル416[[#This Row],[40代]],-3)</f>
        <v>43000</v>
      </c>
      <c r="W34" s="3">
        <f ca="1">ROUND(テーブル416[[#This Row],[50代]],-3)</f>
        <v>28000</v>
      </c>
      <c r="X34" s="3">
        <f ca="1">ROUND(テーブル416[[#This Row],[60代]],-3)</f>
        <v>19000</v>
      </c>
      <c r="Y34" s="3">
        <f ca="1">ROUND(テーブル416[[#This Row],[70歳以上]],-2)</f>
        <v>8300</v>
      </c>
      <c r="Z34" s="3"/>
      <c r="AB34" s="5" t="s">
        <v>36</v>
      </c>
      <c r="AC34" s="6">
        <f ca="1">ROUND(テーブル41628[[#This Row],[20代]],-3)</f>
        <v>15000</v>
      </c>
      <c r="AD34" s="6">
        <f ca="1">ROUND(テーブル41628[[#This Row],[30代]],-3)</f>
        <v>24000</v>
      </c>
      <c r="AE34" s="6">
        <f ca="1">ROUND(テーブル41628[[#This Row],[40代]],-3)</f>
        <v>75000</v>
      </c>
      <c r="AF34" s="6">
        <f ca="1">ROUND(テーブル41628[[#This Row],[50代]],-3)</f>
        <v>37000</v>
      </c>
      <c r="AG34" s="6">
        <f ca="1">ROUND(テーブル41628[[#This Row],[60代]],-3)</f>
        <v>31000</v>
      </c>
      <c r="AH34" s="6">
        <f ca="1">ROUND(テーブル41628[[#This Row],[70歳以上]],-3)</f>
        <v>13000</v>
      </c>
      <c r="AI34" s="6"/>
      <c r="AK34" s="5" t="s">
        <v>36</v>
      </c>
      <c r="AL34">
        <f ca="1">ROUND(テーブル4162821[[#This Row],[20代]],-3)</f>
        <v>22000</v>
      </c>
      <c r="AM34">
        <f ca="1">ROUND(テーブル4162821[[#This Row],[30代]],-3)</f>
        <v>21000</v>
      </c>
      <c r="AN34">
        <f ca="1">ROUND(テーブル4162821[[#This Row],[40代]],-3)</f>
        <v>57000</v>
      </c>
      <c r="AO34">
        <f ca="1">ROUND(テーブル4162821[[#This Row],[50代]],-3)</f>
        <v>34000</v>
      </c>
      <c r="AP34">
        <f ca="1">ROUND(テーブル4162821[[#This Row],[60代]],-3)</f>
        <v>23000</v>
      </c>
      <c r="AQ34">
        <f ca="1">ROUND(テーブル4162821[[#This Row],[70歳以上]],-3)</f>
        <v>22000</v>
      </c>
    </row>
    <row r="35" spans="1:43" x14ac:dyDescent="0.55000000000000004">
      <c r="A35" s="5" t="s">
        <v>37</v>
      </c>
      <c r="B35" s="3">
        <f ca="1">ROUND(テーブル3[[#This Row],[20代]],-2)</f>
        <v>19000</v>
      </c>
      <c r="C35" s="3">
        <f ca="1">ROUND(テーブル3[[#This Row],[30代]],-2)</f>
        <v>27500</v>
      </c>
      <c r="D35" s="3">
        <f ca="1">ROUND(テーブル3[[#This Row],[40代]],-3)</f>
        <v>50000</v>
      </c>
      <c r="E35" s="3">
        <f ca="1">ROUND(テーブル3[[#This Row],[50代]],-3)</f>
        <v>19000</v>
      </c>
      <c r="F35" s="3">
        <f ca="1">ROUND(テーブル3[[#This Row],[60代]],-3)</f>
        <v>23000</v>
      </c>
      <c r="G35" s="3">
        <f ca="1">ROUND(テーブル3[[#This Row],[70歳以上]],-3)</f>
        <v>30000</v>
      </c>
      <c r="H35" s="3"/>
      <c r="I35" s="4"/>
      <c r="J35" s="5" t="s">
        <v>37</v>
      </c>
      <c r="K35" s="3">
        <f ca="1">ROUND(テーブル4[[#This Row],[20代]],-2)</f>
        <v>6700</v>
      </c>
      <c r="L35" s="3">
        <f ca="1">ROUND(テーブル4[[#This Row],[30代]],-3)</f>
        <v>15000</v>
      </c>
      <c r="M35" s="3">
        <f ca="1">ROUND(テーブル4[[#This Row],[40代]],-3)</f>
        <v>40000</v>
      </c>
      <c r="N35" s="3">
        <f ca="1">ROUND(テーブル4[[#This Row],[50代]],-3)</f>
        <v>18000</v>
      </c>
      <c r="O35" s="3">
        <f ca="1">ROUND(テーブル4[[#This Row],[60代]],-3)</f>
        <v>16000</v>
      </c>
      <c r="P35" s="3">
        <f ca="1">ROUND(テーブル4[[#This Row],[70歳以上]],-3)</f>
        <v>20000</v>
      </c>
      <c r="Q35" s="3"/>
      <c r="R35" s="3"/>
      <c r="S35" s="5" t="s">
        <v>37</v>
      </c>
      <c r="T35" s="3">
        <f ca="1">ROUND(テーブル416[[#This Row],[20代]],-2)</f>
        <v>11500</v>
      </c>
      <c r="U35" s="3">
        <f ca="1">ROUND(テーブル416[[#This Row],[30代]],-2)</f>
        <v>21500</v>
      </c>
      <c r="V35" s="3">
        <f ca="1">ROUND(テーブル416[[#This Row],[40代]],-3)</f>
        <v>44000</v>
      </c>
      <c r="W35" s="3">
        <f ca="1">ROUND(テーブル416[[#This Row],[50代]],-3)</f>
        <v>30000</v>
      </c>
      <c r="X35" s="3">
        <f ca="1">ROUND(テーブル416[[#This Row],[60代]],-3)</f>
        <v>18000</v>
      </c>
      <c r="Y35" s="3">
        <f ca="1">ROUND(テーブル416[[#This Row],[70歳以上]],-2)</f>
        <v>7900</v>
      </c>
      <c r="Z35" s="3"/>
      <c r="AB35" s="5" t="s">
        <v>37</v>
      </c>
      <c r="AC35" s="6">
        <f ca="1">ROUND(テーブル41628[[#This Row],[20代]],-3)</f>
        <v>11000</v>
      </c>
      <c r="AD35" s="6">
        <f ca="1">ROUND(テーブル41628[[#This Row],[30代]],-3)</f>
        <v>28000</v>
      </c>
      <c r="AE35" s="6">
        <f ca="1">ROUND(テーブル41628[[#This Row],[40代]],-3)</f>
        <v>80000</v>
      </c>
      <c r="AF35" s="6">
        <f ca="1">ROUND(テーブル41628[[#This Row],[50代]],-3)</f>
        <v>37000</v>
      </c>
      <c r="AG35" s="6">
        <f ca="1">ROUND(テーブル41628[[#This Row],[60代]],-3)</f>
        <v>30000</v>
      </c>
      <c r="AH35" s="6">
        <f ca="1">ROUND(テーブル41628[[#This Row],[70歳以上]],-3)</f>
        <v>11000</v>
      </c>
      <c r="AI35" s="6"/>
      <c r="AK35" s="5" t="s">
        <v>37</v>
      </c>
      <c r="AL35">
        <f ca="1">ROUND(テーブル4162821[[#This Row],[20代]],-3)</f>
        <v>22000</v>
      </c>
      <c r="AM35">
        <f ca="1">ROUND(テーブル4162821[[#This Row],[30代]],-3)</f>
        <v>22000</v>
      </c>
      <c r="AN35">
        <f ca="1">ROUND(テーブル4162821[[#This Row],[40代]],-3)</f>
        <v>60000</v>
      </c>
      <c r="AO35">
        <f ca="1">ROUND(テーブル4162821[[#This Row],[50代]],-3)</f>
        <v>33000</v>
      </c>
      <c r="AP35">
        <f ca="1">ROUND(テーブル4162821[[#This Row],[60代]],-3)</f>
        <v>23000</v>
      </c>
      <c r="AQ35">
        <f ca="1">ROUND(テーブル4162821[[#This Row],[70歳以上]],-3)</f>
        <v>21000</v>
      </c>
    </row>
    <row r="36" spans="1:43" x14ac:dyDescent="0.55000000000000004">
      <c r="A36" s="5" t="s">
        <v>38</v>
      </c>
      <c r="B36" s="3">
        <f ca="1">ROUND(テーブル3[[#This Row],[20代]],-2)</f>
        <v>17800</v>
      </c>
      <c r="C36" s="3">
        <f ca="1">ROUND(テーブル3[[#This Row],[30代]],-2)</f>
        <v>28100</v>
      </c>
      <c r="D36" s="3">
        <f ca="1">ROUND(テーブル3[[#This Row],[40代]],-3)</f>
        <v>49000</v>
      </c>
      <c r="E36" s="3">
        <f ca="1">ROUND(テーブル3[[#This Row],[50代]],-3)</f>
        <v>18000</v>
      </c>
      <c r="F36" s="3">
        <f ca="1">ROUND(テーブル3[[#This Row],[60代]],-3)</f>
        <v>22000</v>
      </c>
      <c r="G36" s="3">
        <f ca="1">ROUND(テーブル3[[#This Row],[70歳以上]],-3)</f>
        <v>30000</v>
      </c>
      <c r="H36" s="3"/>
      <c r="I36" s="4"/>
      <c r="J36" s="5" t="s">
        <v>38</v>
      </c>
      <c r="K36" s="3">
        <f ca="1">ROUND(テーブル4[[#This Row],[20代]],-2)</f>
        <v>5600</v>
      </c>
      <c r="L36" s="3">
        <f ca="1">ROUND(テーブル4[[#This Row],[30代]],-3)</f>
        <v>15000</v>
      </c>
      <c r="M36" s="3">
        <f ca="1">ROUND(テーブル4[[#This Row],[40代]],-3)</f>
        <v>39000</v>
      </c>
      <c r="N36" s="3">
        <f ca="1">ROUND(テーブル4[[#This Row],[50代]],-3)</f>
        <v>16000</v>
      </c>
      <c r="O36" s="3">
        <f ca="1">ROUND(テーブル4[[#This Row],[60代]],-3)</f>
        <v>15000</v>
      </c>
      <c r="P36" s="3">
        <f ca="1">ROUND(テーブル4[[#This Row],[70歳以上]],-3)</f>
        <v>18000</v>
      </c>
      <c r="Q36" s="3"/>
      <c r="R36" s="3"/>
      <c r="S36" s="5" t="s">
        <v>38</v>
      </c>
      <c r="T36" s="3">
        <f ca="1">ROUND(テーブル416[[#This Row],[20代]],-2)</f>
        <v>9700</v>
      </c>
      <c r="U36" s="3">
        <f ca="1">ROUND(テーブル416[[#This Row],[30代]],-2)</f>
        <v>22600</v>
      </c>
      <c r="V36" s="3">
        <f ca="1">ROUND(テーブル416[[#This Row],[40代]],-3)</f>
        <v>45000</v>
      </c>
      <c r="W36" s="3">
        <f ca="1">ROUND(テーブル416[[#This Row],[50代]],-3)</f>
        <v>30000</v>
      </c>
      <c r="X36" s="3">
        <f ca="1">ROUND(テーブル416[[#This Row],[60代]],-3)</f>
        <v>17000</v>
      </c>
      <c r="Y36" s="3">
        <f ca="1">ROUND(テーブル416[[#This Row],[70歳以上]],-2)</f>
        <v>7100</v>
      </c>
      <c r="Z36" s="3"/>
      <c r="AB36" s="5" t="s">
        <v>38</v>
      </c>
      <c r="AC36" s="6">
        <f ca="1">ROUND(テーブル41628[[#This Row],[20代]],-3)</f>
        <v>10000</v>
      </c>
      <c r="AD36" s="6">
        <f ca="1">ROUND(テーブル41628[[#This Row],[30代]],-3)</f>
        <v>30000</v>
      </c>
      <c r="AE36" s="6">
        <f ca="1">ROUND(テーブル41628[[#This Row],[40代]],-3)</f>
        <v>82000</v>
      </c>
      <c r="AF36" s="6">
        <f ca="1">ROUND(テーブル41628[[#This Row],[50代]],-3)</f>
        <v>37000</v>
      </c>
      <c r="AG36" s="6">
        <f ca="1">ROUND(テーブル41628[[#This Row],[60代]],-3)</f>
        <v>28000</v>
      </c>
      <c r="AH36" s="6">
        <f ca="1">ROUND(テーブル41628[[#This Row],[70歳以上]],-2)</f>
        <v>9200</v>
      </c>
      <c r="AI36" s="6"/>
      <c r="AK36" s="5" t="s">
        <v>38</v>
      </c>
      <c r="AL36">
        <f ca="1">ROUND(テーブル4162821[[#This Row],[20代]],-3)</f>
        <v>21000</v>
      </c>
      <c r="AM36">
        <f ca="1">ROUND(テーブル4162821[[#This Row],[30代]],-3)</f>
        <v>22000</v>
      </c>
      <c r="AN36">
        <f ca="1">ROUND(テーブル4162821[[#This Row],[40代]],-3)</f>
        <v>62000</v>
      </c>
      <c r="AO36">
        <f ca="1">ROUND(テーブル4162821[[#This Row],[50代]],-3)</f>
        <v>32000</v>
      </c>
      <c r="AP36">
        <f ca="1">ROUND(テーブル4162821[[#This Row],[60代]],-3)</f>
        <v>22000</v>
      </c>
      <c r="AQ36">
        <f ca="1">ROUND(テーブル4162821[[#This Row],[70歳以上]],-3)</f>
        <v>20000</v>
      </c>
    </row>
    <row r="37" spans="1:43" x14ac:dyDescent="0.55000000000000004">
      <c r="A37" s="5" t="s">
        <v>39</v>
      </c>
      <c r="B37" s="3">
        <f ca="1">ROUND(テーブル3[[#This Row],[20代]],-2)</f>
        <v>17000</v>
      </c>
      <c r="C37" s="3">
        <f ca="1">ROUND(テーブル3[[#This Row],[30代]],-2)</f>
        <v>31700</v>
      </c>
      <c r="D37" s="3">
        <f ca="1">ROUND(テーブル3[[#This Row],[40代]],-3)</f>
        <v>47000</v>
      </c>
      <c r="E37" s="3">
        <f ca="1">ROUND(テーブル3[[#This Row],[50代]],-3)</f>
        <v>16000</v>
      </c>
      <c r="F37" s="3">
        <f ca="1">ROUND(テーブル3[[#This Row],[60代]],-3)</f>
        <v>20000</v>
      </c>
      <c r="G37" s="3">
        <f ca="1">ROUND(テーブル3[[#This Row],[70歳以上]],-3)</f>
        <v>29000</v>
      </c>
      <c r="H37" s="3"/>
      <c r="I37" s="4"/>
      <c r="J37" s="5" t="s">
        <v>39</v>
      </c>
      <c r="K37" s="3">
        <f ca="1">ROUND(テーブル4[[#This Row],[20代]],-2)</f>
        <v>4900</v>
      </c>
      <c r="L37" s="3">
        <f ca="1">ROUND(テーブル4[[#This Row],[30代]],-3)</f>
        <v>17000</v>
      </c>
      <c r="M37" s="3">
        <f ca="1">ROUND(テーブル4[[#This Row],[40代]],-3)</f>
        <v>37000</v>
      </c>
      <c r="N37" s="3">
        <f ca="1">ROUND(テーブル4[[#This Row],[50代]],-3)</f>
        <v>15000</v>
      </c>
      <c r="O37" s="3">
        <f ca="1">ROUND(テーブル4[[#This Row],[60代]],-3)</f>
        <v>14000</v>
      </c>
      <c r="P37" s="3">
        <f ca="1">ROUND(テーブル4[[#This Row],[70歳以上]],-3)</f>
        <v>16000</v>
      </c>
      <c r="Q37" s="3"/>
      <c r="R37" s="3"/>
      <c r="S37" s="5" t="s">
        <v>39</v>
      </c>
      <c r="T37" s="3">
        <f ca="1">ROUND(テーブル416[[#This Row],[20代]],-2)</f>
        <v>8300</v>
      </c>
      <c r="U37" s="3">
        <f ca="1">ROUND(テーブル416[[#This Row],[30代]],-2)</f>
        <v>21500</v>
      </c>
      <c r="V37" s="3">
        <f ca="1">ROUND(テーブル416[[#This Row],[40代]],-3)</f>
        <v>44000</v>
      </c>
      <c r="W37" s="3">
        <f ca="1">ROUND(テーブル416[[#This Row],[50代]],-3)</f>
        <v>29000</v>
      </c>
      <c r="X37" s="3">
        <f ca="1">ROUND(テーブル416[[#This Row],[60代]],-3)</f>
        <v>15000</v>
      </c>
      <c r="Y37" s="3">
        <f ca="1">ROUND(テーブル416[[#This Row],[70歳以上]],-2)</f>
        <v>6200</v>
      </c>
      <c r="Z37" s="3"/>
      <c r="AB37" s="5" t="s">
        <v>39</v>
      </c>
      <c r="AC37" s="6">
        <f ca="1">ROUND(テーブル41628[[#This Row],[20代]],-3)</f>
        <v>10000</v>
      </c>
      <c r="AD37" s="6">
        <f ca="1">ROUND(テーブル41628[[#This Row],[30代]],-3)</f>
        <v>29000</v>
      </c>
      <c r="AE37" s="6">
        <f ca="1">ROUND(テーブル41628[[#This Row],[40代]],-3)</f>
        <v>82000</v>
      </c>
      <c r="AF37" s="6">
        <f ca="1">ROUND(テーブル41628[[#This Row],[50代]],-3)</f>
        <v>34000</v>
      </c>
      <c r="AG37" s="6">
        <f ca="1">ROUND(テーブル41628[[#This Row],[60代]],-3)</f>
        <v>26000</v>
      </c>
      <c r="AH37" s="6">
        <f ca="1">ROUND(テーブル41628[[#This Row],[70歳以上]],-2)</f>
        <v>7800</v>
      </c>
      <c r="AI37" s="6"/>
      <c r="AK37" s="5" t="s">
        <v>39</v>
      </c>
      <c r="AL37">
        <f ca="1">ROUND(テーブル4162821[[#This Row],[20代]],-3)</f>
        <v>19000</v>
      </c>
      <c r="AM37">
        <f ca="1">ROUND(テーブル4162821[[#This Row],[30代]],-3)</f>
        <v>22000</v>
      </c>
      <c r="AN37">
        <f ca="1">ROUND(テーブル4162821[[#This Row],[40代]],-3)</f>
        <v>61000</v>
      </c>
      <c r="AO37">
        <f ca="1">ROUND(テーブル4162821[[#This Row],[50代]],-3)</f>
        <v>31000</v>
      </c>
      <c r="AP37">
        <f ca="1">ROUND(テーブル4162821[[#This Row],[60代]],-3)</f>
        <v>20000</v>
      </c>
      <c r="AQ37">
        <f ca="1">ROUND(テーブル4162821[[#This Row],[70歳以上]],-3)</f>
        <v>19000</v>
      </c>
    </row>
    <row r="38" spans="1:43" x14ac:dyDescent="0.55000000000000004">
      <c r="A38" s="5" t="s">
        <v>40</v>
      </c>
      <c r="B38" s="3">
        <f ca="1">ROUND(テーブル3[[#This Row],[20代]],-2)</f>
        <v>17300</v>
      </c>
      <c r="C38" s="3">
        <f ca="1">ROUND(テーブル3[[#This Row],[30代]],-2)</f>
        <v>34500</v>
      </c>
      <c r="D38" s="3">
        <f ca="1">ROUND(テーブル3[[#This Row],[40代]],-3)</f>
        <v>44000</v>
      </c>
      <c r="E38" s="3">
        <f ca="1">ROUND(テーブル3[[#This Row],[50代]],-3)</f>
        <v>14000</v>
      </c>
      <c r="F38" s="3">
        <f ca="1">ROUND(テーブル3[[#This Row],[60代]],-3)</f>
        <v>19000</v>
      </c>
      <c r="G38" s="3">
        <f ca="1">ROUND(テーブル3[[#This Row],[70歳以上]],-3)</f>
        <v>29000</v>
      </c>
      <c r="H38" s="3"/>
      <c r="I38" s="4"/>
      <c r="J38" s="5" t="s">
        <v>40</v>
      </c>
      <c r="K38" s="3">
        <f ca="1">ROUND(テーブル4[[#This Row],[20代]],-2)</f>
        <v>4700</v>
      </c>
      <c r="L38" s="3">
        <f ca="1">ROUND(テーブル4[[#This Row],[30代]],-3)</f>
        <v>17000</v>
      </c>
      <c r="M38" s="3">
        <f ca="1">ROUND(テーブル4[[#This Row],[40代]],-3)</f>
        <v>36000</v>
      </c>
      <c r="N38" s="3">
        <f ca="1">ROUND(テーブル4[[#This Row],[50代]],-3)</f>
        <v>14000</v>
      </c>
      <c r="O38" s="3">
        <f ca="1">ROUND(テーブル4[[#This Row],[60代]],-3)</f>
        <v>14000</v>
      </c>
      <c r="P38" s="3">
        <f ca="1">ROUND(テーブル4[[#This Row],[70歳以上]],-3)</f>
        <v>15000</v>
      </c>
      <c r="Q38" s="3"/>
      <c r="R38" s="3"/>
      <c r="S38" s="5" t="s">
        <v>40</v>
      </c>
      <c r="T38" s="3">
        <f ca="1">ROUND(テーブル416[[#This Row],[20代]],-2)</f>
        <v>8700</v>
      </c>
      <c r="U38" s="3">
        <f ca="1">ROUND(テーブル416[[#This Row],[30代]],-2)</f>
        <v>20300</v>
      </c>
      <c r="V38" s="3">
        <f ca="1">ROUND(テーブル416[[#This Row],[40代]],-3)</f>
        <v>42000</v>
      </c>
      <c r="W38" s="3">
        <f ca="1">ROUND(テーブル416[[#This Row],[50代]],-3)</f>
        <v>26000</v>
      </c>
      <c r="X38" s="3">
        <f ca="1">ROUND(テーブル416[[#This Row],[60代]],-3)</f>
        <v>14000</v>
      </c>
      <c r="Y38" s="3">
        <f ca="1">ROUND(テーブル416[[#This Row],[70歳以上]],-2)</f>
        <v>6100</v>
      </c>
      <c r="Z38" s="3"/>
      <c r="AB38" s="5" t="s">
        <v>40</v>
      </c>
      <c r="AC38" s="6">
        <f ca="1">ROUND(テーブル41628[[#This Row],[20代]],-3)</f>
        <v>11000</v>
      </c>
      <c r="AD38" s="6">
        <f ca="1">ROUND(テーブル41628[[#This Row],[30代]],-3)</f>
        <v>26000</v>
      </c>
      <c r="AE38" s="6">
        <f ca="1">ROUND(テーブル41628[[#This Row],[40代]],-3)</f>
        <v>79000</v>
      </c>
      <c r="AF38" s="6">
        <f ca="1">ROUND(テーブル41628[[#This Row],[50代]],-3)</f>
        <v>31000</v>
      </c>
      <c r="AG38" s="6">
        <f ca="1">ROUND(テーブル41628[[#This Row],[60代]],-3)</f>
        <v>24000</v>
      </c>
      <c r="AH38" s="6">
        <f ca="1">ROUND(テーブル41628[[#This Row],[70歳以上]],-2)</f>
        <v>6700</v>
      </c>
      <c r="AI38" s="6"/>
      <c r="AK38" s="5" t="s">
        <v>40</v>
      </c>
      <c r="AL38">
        <f ca="1">ROUND(テーブル4162821[[#This Row],[20代]],-3)</f>
        <v>18000</v>
      </c>
      <c r="AM38">
        <f ca="1">ROUND(テーブル4162821[[#This Row],[30代]],-3)</f>
        <v>18000</v>
      </c>
      <c r="AN38">
        <f ca="1">ROUND(テーブル4162821[[#This Row],[40代]],-3)</f>
        <v>59000</v>
      </c>
      <c r="AO38">
        <f ca="1">ROUND(テーブル4162821[[#This Row],[50代]],-3)</f>
        <v>29000</v>
      </c>
      <c r="AP38">
        <f ca="1">ROUND(テーブル4162821[[#This Row],[60代]],-3)</f>
        <v>18000</v>
      </c>
      <c r="AQ38">
        <f ca="1">ROUND(テーブル4162821[[#This Row],[70歳以上]],-3)</f>
        <v>18000</v>
      </c>
    </row>
    <row r="39" spans="1:43" x14ac:dyDescent="0.55000000000000004">
      <c r="A39" s="5" t="s">
        <v>41</v>
      </c>
      <c r="B39" s="3">
        <f ca="1">ROUND(テーブル3[[#This Row],[20代]],-2)</f>
        <v>15700</v>
      </c>
      <c r="C39" s="3">
        <f ca="1">ROUND(テーブル3[[#This Row],[30代]],-2)</f>
        <v>34200</v>
      </c>
      <c r="D39" s="3">
        <f ca="1">ROUND(テーブル3[[#This Row],[40代]],-3)</f>
        <v>40000</v>
      </c>
      <c r="E39" s="3">
        <f ca="1">ROUND(テーブル3[[#This Row],[50代]],-3)</f>
        <v>12000</v>
      </c>
      <c r="F39" s="3">
        <f ca="1">ROUND(テーブル3[[#This Row],[60代]],-3)</f>
        <v>17000</v>
      </c>
      <c r="G39" s="3">
        <f ca="1">ROUND(テーブル3[[#This Row],[70歳以上]],-3)</f>
        <v>26000</v>
      </c>
      <c r="H39" s="3"/>
      <c r="I39" s="4"/>
      <c r="J39" s="5" t="s">
        <v>41</v>
      </c>
      <c r="K39" s="3">
        <f ca="1">ROUND(テーブル4[[#This Row],[20代]],-2)</f>
        <v>4800</v>
      </c>
      <c r="L39" s="3">
        <f ca="1">ROUND(テーブル4[[#This Row],[30代]],-3)</f>
        <v>16000</v>
      </c>
      <c r="M39" s="3">
        <f ca="1">ROUND(テーブル4[[#This Row],[40代]],-3)</f>
        <v>35000</v>
      </c>
      <c r="N39" s="3">
        <f ca="1">ROUND(テーブル4[[#This Row],[50代]],-3)</f>
        <v>13000</v>
      </c>
      <c r="O39" s="3">
        <f ca="1">ROUND(テーブル4[[#This Row],[60代]],-3)</f>
        <v>13000</v>
      </c>
      <c r="P39" s="3">
        <f ca="1">ROUND(テーブル4[[#This Row],[70歳以上]],-3)</f>
        <v>13000</v>
      </c>
      <c r="Q39" s="3"/>
      <c r="R39" s="3"/>
      <c r="S39" s="5" t="s">
        <v>41</v>
      </c>
      <c r="T39" s="3">
        <f ca="1">ROUND(テーブル416[[#This Row],[20代]],-2)</f>
        <v>7400</v>
      </c>
      <c r="U39" s="3">
        <f ca="1">ROUND(テーブル416[[#This Row],[30代]],-2)</f>
        <v>19500</v>
      </c>
      <c r="V39" s="3">
        <f ca="1">ROUND(テーブル416[[#This Row],[40代]],-3)</f>
        <v>41000</v>
      </c>
      <c r="W39" s="3">
        <f ca="1">ROUND(テーブル416[[#This Row],[50代]],-3)</f>
        <v>26000</v>
      </c>
      <c r="X39" s="3">
        <f ca="1">ROUND(テーブル416[[#This Row],[60代]],-3)</f>
        <v>12000</v>
      </c>
      <c r="Y39" s="3">
        <f ca="1">ROUND(テーブル416[[#This Row],[70歳以上]],-2)</f>
        <v>5200</v>
      </c>
      <c r="Z39" s="3"/>
      <c r="AB39" s="5" t="s">
        <v>41</v>
      </c>
      <c r="AC39" s="6">
        <f ca="1">ROUND(テーブル41628[[#This Row],[20代]],-2)</f>
        <v>9900</v>
      </c>
      <c r="AD39" s="6">
        <f ca="1">ROUND(テーブル41628[[#This Row],[30代]],-3)</f>
        <v>22000</v>
      </c>
      <c r="AE39" s="6">
        <f ca="1">ROUND(テーブル41628[[#This Row],[40代]],-3)</f>
        <v>76000</v>
      </c>
      <c r="AF39" s="6">
        <f ca="1">ROUND(テーブル41628[[#This Row],[50代]],-3)</f>
        <v>29000</v>
      </c>
      <c r="AG39" s="6">
        <f ca="1">ROUND(テーブル41628[[#This Row],[60代]],-3)</f>
        <v>23000</v>
      </c>
      <c r="AH39" s="6">
        <f ca="1">ROUND(テーブル41628[[#This Row],[70歳以上]],-2)</f>
        <v>6000</v>
      </c>
      <c r="AI39" s="6"/>
      <c r="AK39" s="5" t="s">
        <v>41</v>
      </c>
      <c r="AL39">
        <f ca="1">ROUND(テーブル4162821[[#This Row],[20代]],-3)</f>
        <v>18000</v>
      </c>
      <c r="AM39">
        <f ca="1">ROUND(テーブル4162821[[#This Row],[30代]],-3)</f>
        <v>14000</v>
      </c>
      <c r="AN39">
        <f ca="1">ROUND(テーブル4162821[[#This Row],[40代]],-3)</f>
        <v>56000</v>
      </c>
      <c r="AO39">
        <f ca="1">ROUND(テーブル4162821[[#This Row],[50代]],-3)</f>
        <v>27000</v>
      </c>
      <c r="AP39">
        <f ca="1">ROUND(テーブル4162821[[#This Row],[60代]],-3)</f>
        <v>17000</v>
      </c>
      <c r="AQ39">
        <f ca="1">ROUND(テーブル4162821[[#This Row],[70歳以上]],-3)</f>
        <v>18000</v>
      </c>
    </row>
    <row r="40" spans="1:43" x14ac:dyDescent="0.55000000000000004">
      <c r="A40" s="5" t="s">
        <v>42</v>
      </c>
      <c r="B40" s="3">
        <f ca="1">ROUND(テーブル3[[#This Row],[20代]],-2)</f>
        <v>14200</v>
      </c>
      <c r="C40" s="3">
        <f ca="1">ROUND(テーブル3[[#This Row],[30代]],-2)</f>
        <v>32800</v>
      </c>
      <c r="D40" s="3">
        <f ca="1">ROUND(テーブル3[[#This Row],[40代]],-3)</f>
        <v>38000</v>
      </c>
      <c r="E40" s="3">
        <f ca="1">ROUND(テーブル3[[#This Row],[50代]],-3)</f>
        <v>10000</v>
      </c>
      <c r="F40" s="3">
        <f ca="1">ROUND(テーブル3[[#This Row],[60代]],-3)</f>
        <v>15000</v>
      </c>
      <c r="G40" s="3">
        <f ca="1">ROUND(テーブル3[[#This Row],[70歳以上]],-3)</f>
        <v>23000</v>
      </c>
      <c r="H40" s="3"/>
      <c r="I40" s="4"/>
      <c r="J40" s="5" t="s">
        <v>42</v>
      </c>
      <c r="K40" s="3">
        <f ca="1">ROUND(テーブル4[[#This Row],[20代]],-2)</f>
        <v>4700</v>
      </c>
      <c r="L40" s="3">
        <f ca="1">ROUND(テーブル4[[#This Row],[30代]],-3)</f>
        <v>15000</v>
      </c>
      <c r="M40" s="3">
        <f ca="1">ROUND(テーブル4[[#This Row],[40代]],-3)</f>
        <v>34000</v>
      </c>
      <c r="N40" s="3">
        <f ca="1">ROUND(テーブル4[[#This Row],[50代]],-3)</f>
        <v>12000</v>
      </c>
      <c r="O40" s="3">
        <f ca="1">ROUND(テーブル4[[#This Row],[60代]],-3)</f>
        <v>12000</v>
      </c>
      <c r="P40" s="3">
        <f ca="1">ROUND(テーブル4[[#This Row],[70歳以上]],-3)</f>
        <v>11000</v>
      </c>
      <c r="Q40" s="3"/>
      <c r="R40" s="3"/>
      <c r="S40" s="5" t="s">
        <v>42</v>
      </c>
      <c r="T40" s="3">
        <f ca="1">ROUND(テーブル416[[#This Row],[20代]],-2)</f>
        <v>6000</v>
      </c>
      <c r="U40" s="3">
        <f ca="1">ROUND(テーブル416[[#This Row],[30代]],-2)</f>
        <v>17800</v>
      </c>
      <c r="V40" s="3">
        <f ca="1">ROUND(テーブル416[[#This Row],[40代]],-3)</f>
        <v>39000</v>
      </c>
      <c r="W40" s="3">
        <f ca="1">ROUND(テーブル416[[#This Row],[50代]],-3)</f>
        <v>25000</v>
      </c>
      <c r="X40" s="3">
        <f ca="1">ROUND(テーブル416[[#This Row],[60代]],-2)</f>
        <v>9400</v>
      </c>
      <c r="Y40" s="3">
        <f ca="1">ROUND(テーブル416[[#This Row],[70歳以上]],-2)</f>
        <v>4200</v>
      </c>
      <c r="Z40" s="3"/>
      <c r="AB40" s="5" t="s">
        <v>42</v>
      </c>
      <c r="AC40" s="6">
        <f ca="1">ROUND(テーブル41628[[#This Row],[20代]],-2)</f>
        <v>7800</v>
      </c>
      <c r="AD40" s="6">
        <f ca="1">ROUND(テーブル41628[[#This Row],[30代]],-3)</f>
        <v>21000</v>
      </c>
      <c r="AE40" s="6">
        <f ca="1">ROUND(テーブル41628[[#This Row],[40代]],-3)</f>
        <v>72000</v>
      </c>
      <c r="AF40" s="6">
        <f ca="1">ROUND(テーブル41628[[#This Row],[50代]],-3)</f>
        <v>28000</v>
      </c>
      <c r="AG40" s="6">
        <f ca="1">ROUND(テーブル41628[[#This Row],[60代]],-3)</f>
        <v>22000</v>
      </c>
      <c r="AH40" s="6">
        <f ca="1">ROUND(テーブル41628[[#This Row],[70歳以上]],-2)</f>
        <v>5200</v>
      </c>
      <c r="AI40" s="6"/>
      <c r="AK40" s="5" t="s">
        <v>42</v>
      </c>
      <c r="AL40">
        <f ca="1">ROUND(テーブル4162821[[#This Row],[20代]],-3)</f>
        <v>18000</v>
      </c>
      <c r="AM40">
        <f ca="1">ROUND(テーブル4162821[[#This Row],[30代]],-3)</f>
        <v>13000</v>
      </c>
      <c r="AN40">
        <f ca="1">ROUND(テーブル4162821[[#This Row],[40代]],-3)</f>
        <v>55000</v>
      </c>
      <c r="AO40">
        <f ca="1">ROUND(テーブル4162821[[#This Row],[50代]],-3)</f>
        <v>25000</v>
      </c>
      <c r="AP40">
        <f ca="1">ROUND(テーブル4162821[[#This Row],[60代]],-3)</f>
        <v>14000</v>
      </c>
      <c r="AQ40">
        <f ca="1">ROUND(テーブル4162821[[#This Row],[70歳以上]],-3)</f>
        <v>18000</v>
      </c>
    </row>
    <row r="41" spans="1:43" x14ac:dyDescent="0.55000000000000004">
      <c r="A41" s="5" t="s">
        <v>43</v>
      </c>
      <c r="B41" s="3">
        <f ca="1">ROUND(テーブル3[[#This Row],[20代]],-2)</f>
        <v>12500</v>
      </c>
      <c r="C41" s="3">
        <f ca="1">ROUND(テーブル3[[#This Row],[30代]],-2)</f>
        <v>29900</v>
      </c>
      <c r="D41" s="3">
        <f ca="1">ROUND(テーブル3[[#This Row],[40代]],-3)</f>
        <v>34000</v>
      </c>
      <c r="E41" s="3">
        <f ca="1">ROUND(テーブル3[[#This Row],[50代]],-2)</f>
        <v>8100</v>
      </c>
      <c r="F41" s="3">
        <f ca="1">ROUND(テーブル3[[#This Row],[60代]],-3)</f>
        <v>12000</v>
      </c>
      <c r="G41" s="3">
        <f ca="1">ROUND(テーブル3[[#This Row],[70歳以上]],-3)</f>
        <v>20000</v>
      </c>
      <c r="H41" s="3"/>
      <c r="I41" s="4"/>
      <c r="J41" s="5" t="s">
        <v>43</v>
      </c>
      <c r="K41" s="3">
        <f ca="1">ROUND(テーブル4[[#This Row],[20代]],-2)</f>
        <v>4100</v>
      </c>
      <c r="L41" s="3">
        <f ca="1">ROUND(テーブル4[[#This Row],[30代]],-3)</f>
        <v>13000</v>
      </c>
      <c r="M41" s="3">
        <f ca="1">ROUND(テーブル4[[#This Row],[40代]],-3)</f>
        <v>32000</v>
      </c>
      <c r="N41" s="3">
        <f ca="1">ROUND(テーブル4[[#This Row],[50代]],-3)</f>
        <v>11000</v>
      </c>
      <c r="O41" s="3">
        <f ca="1">ROUND(テーブル4[[#This Row],[60代]],-3)</f>
        <v>10000</v>
      </c>
      <c r="P41" s="3">
        <f ca="1">ROUND(テーブル4[[#This Row],[70歳以上]],-3)</f>
        <v>10000</v>
      </c>
      <c r="Q41" s="3"/>
      <c r="R41" s="3"/>
      <c r="S41" s="5" t="s">
        <v>43</v>
      </c>
      <c r="T41" s="3">
        <f ca="1">ROUND(テーブル416[[#This Row],[20代]],-2)</f>
        <v>4900</v>
      </c>
      <c r="U41" s="3">
        <f ca="1">ROUND(テーブル416[[#This Row],[30代]],-2)</f>
        <v>15600</v>
      </c>
      <c r="V41" s="3">
        <f ca="1">ROUND(テーブル416[[#This Row],[40代]],-3)</f>
        <v>35000</v>
      </c>
      <c r="W41" s="3">
        <f ca="1">ROUND(テーブル416[[#This Row],[50代]],-3)</f>
        <v>23000</v>
      </c>
      <c r="X41" s="3">
        <f ca="1">ROUND(テーブル416[[#This Row],[60代]],-2)</f>
        <v>8100</v>
      </c>
      <c r="Y41" s="3">
        <f ca="1">ROUND(テーブル416[[#This Row],[70歳以上]],-2)</f>
        <v>3100</v>
      </c>
      <c r="Z41" s="3"/>
      <c r="AB41" s="5" t="s">
        <v>43</v>
      </c>
      <c r="AC41" s="6">
        <f ca="1">ROUND(テーブル41628[[#This Row],[20代]],-2)</f>
        <v>5500</v>
      </c>
      <c r="AD41" s="6">
        <f ca="1">ROUND(テーブル41628[[#This Row],[30代]],-3)</f>
        <v>20000</v>
      </c>
      <c r="AE41" s="6">
        <f ca="1">ROUND(テーブル41628[[#This Row],[40代]],-3)</f>
        <v>66000</v>
      </c>
      <c r="AF41" s="6">
        <f ca="1">ROUND(テーブル41628[[#This Row],[50代]],-3)</f>
        <v>25000</v>
      </c>
      <c r="AG41" s="6">
        <f ca="1">ROUND(テーブル41628[[#This Row],[60代]],-3)</f>
        <v>18000</v>
      </c>
      <c r="AH41" s="6">
        <f ca="1">ROUND(テーブル41628[[#This Row],[70歳以上]],-2)</f>
        <v>4600</v>
      </c>
      <c r="AI41" s="6"/>
      <c r="AK41" s="5" t="s">
        <v>43</v>
      </c>
      <c r="AL41">
        <f ca="1">ROUND(テーブル4162821[[#This Row],[20代]],-3)</f>
        <v>17000</v>
      </c>
      <c r="AM41">
        <f ca="1">ROUND(テーブル4162821[[#This Row],[30代]],-3)</f>
        <v>10000</v>
      </c>
      <c r="AN41">
        <f ca="1">ROUND(テーブル4162821[[#This Row],[40代]],-3)</f>
        <v>51000</v>
      </c>
      <c r="AO41">
        <f ca="1">ROUND(テーブル4162821[[#This Row],[50代]],-3)</f>
        <v>21000</v>
      </c>
      <c r="AP41">
        <f ca="1">ROUND(テーブル4162821[[#This Row],[60代]],-3)</f>
        <v>11000</v>
      </c>
      <c r="AQ41">
        <f ca="1">ROUND(テーブル4162821[[#This Row],[70歳以上]],-3)</f>
        <v>17000</v>
      </c>
    </row>
    <row r="42" spans="1:43" x14ac:dyDescent="0.55000000000000004">
      <c r="A42" s="5" t="s">
        <v>44</v>
      </c>
      <c r="B42" s="3">
        <f ca="1">ROUND(テーブル3[[#This Row],[20代]],-2)</f>
        <v>11600</v>
      </c>
      <c r="C42" s="3">
        <f ca="1">ROUND(テーブル3[[#This Row],[30代]],-2)</f>
        <v>26100</v>
      </c>
      <c r="D42" s="3">
        <f ca="1">ROUND(テーブル3[[#This Row],[40代]],-3)</f>
        <v>31000</v>
      </c>
      <c r="E42" s="3">
        <f ca="1">ROUND(テーブル3[[#This Row],[50代]],-2)</f>
        <v>6400</v>
      </c>
      <c r="F42" s="3">
        <f ca="1">ROUND(テーブル3[[#This Row],[60代]],-2)</f>
        <v>9200</v>
      </c>
      <c r="G42" s="3">
        <f ca="1">ROUND(テーブル3[[#This Row],[70歳以上]],-3)</f>
        <v>11000</v>
      </c>
      <c r="H42" s="3"/>
      <c r="I42" s="4"/>
      <c r="J42" s="5" t="s">
        <v>44</v>
      </c>
      <c r="K42" s="3">
        <f ca="1">ROUND(テーブル4[[#This Row],[20代]],-2)</f>
        <v>3400</v>
      </c>
      <c r="L42" s="3">
        <f ca="1">ROUND(テーブル4[[#This Row],[30代]],-3)</f>
        <v>11000</v>
      </c>
      <c r="M42" s="3">
        <f ca="1">ROUND(テーブル4[[#This Row],[40代]],-3)</f>
        <v>31000</v>
      </c>
      <c r="N42" s="3">
        <f ca="1">ROUND(テーブル4[[#This Row],[50代]],-3)</f>
        <v>10000</v>
      </c>
      <c r="O42" s="3">
        <f ca="1">ROUND(テーブル4[[#This Row],[60代]],-2)</f>
        <v>8100</v>
      </c>
      <c r="P42" s="3">
        <f ca="1">ROUND(テーブル4[[#This Row],[70歳以上]],-2)</f>
        <v>6100</v>
      </c>
      <c r="Q42" s="3"/>
      <c r="R42" s="3"/>
      <c r="S42" s="5" t="s">
        <v>44</v>
      </c>
      <c r="T42" s="3">
        <f ca="1">ROUND(テーブル416[[#This Row],[20代]],-2)</f>
        <v>4100</v>
      </c>
      <c r="U42" s="3">
        <f ca="1">ROUND(テーブル416[[#This Row],[30代]],-2)</f>
        <v>13600</v>
      </c>
      <c r="V42" s="3">
        <f ca="1">ROUND(テーブル416[[#This Row],[40代]],-3)</f>
        <v>34000</v>
      </c>
      <c r="W42" s="3">
        <f ca="1">ROUND(テーブル416[[#This Row],[50代]],-3)</f>
        <v>23000</v>
      </c>
      <c r="X42" s="3">
        <f ca="1">ROUND(テーブル416[[#This Row],[60代]],-2)</f>
        <v>6700</v>
      </c>
      <c r="Y42" s="3">
        <f ca="1">ROUND(テーブル416[[#This Row],[70歳以上]],-2)</f>
        <v>2000</v>
      </c>
      <c r="Z42" s="3"/>
      <c r="AB42" s="5" t="s">
        <v>44</v>
      </c>
      <c r="AC42" s="6">
        <f ca="1">ROUND(テーブル41628[[#This Row],[20代]],-2)</f>
        <v>4300</v>
      </c>
      <c r="AD42" s="6">
        <f ca="1">ROUND(テーブル41628[[#This Row],[30代]],-3)</f>
        <v>18000</v>
      </c>
      <c r="AE42" s="6">
        <f ca="1">ROUND(テーブル41628[[#This Row],[40代]],-3)</f>
        <v>65000</v>
      </c>
      <c r="AF42" s="6">
        <f ca="1">ROUND(テーブル41628[[#This Row],[50代]],-3)</f>
        <v>25000</v>
      </c>
      <c r="AG42" s="6">
        <f ca="1">ROUND(テーブル41628[[#This Row],[60代]],-3)</f>
        <v>13000</v>
      </c>
      <c r="AH42" s="6">
        <f ca="1">ROUND(テーブル41628[[#This Row],[70歳以上]],-2)</f>
        <v>3600</v>
      </c>
      <c r="AI42" s="6"/>
      <c r="AK42" s="5" t="s">
        <v>44</v>
      </c>
      <c r="AL42">
        <f ca="1">ROUND(テーブル4162821[[#This Row],[20代]],-3)</f>
        <v>13000</v>
      </c>
      <c r="AM42">
        <f ca="1">ROUND(テーブル4162821[[#This Row],[30代]],-2)</f>
        <v>8400</v>
      </c>
      <c r="AN42">
        <f ca="1">ROUND(テーブル4162821[[#This Row],[40代]],-3)</f>
        <v>50000</v>
      </c>
      <c r="AO42">
        <f ca="1">ROUND(テーブル4162821[[#This Row],[50代]],-3)</f>
        <v>20000</v>
      </c>
      <c r="AP42">
        <f ca="1">ROUND(テーブル4162821[[#This Row],[60代]],-2)</f>
        <v>7000</v>
      </c>
      <c r="AQ42">
        <f ca="1">ROUND(テーブル4162821[[#This Row],[70歳以上]],-3)</f>
        <v>15000</v>
      </c>
    </row>
    <row r="43" spans="1:43" x14ac:dyDescent="0.55000000000000004">
      <c r="A43" s="5" t="s">
        <v>45</v>
      </c>
      <c r="B43" s="3">
        <f ca="1">ROUND(テーブル3[[#This Row],[20代]],-2)</f>
        <v>12100</v>
      </c>
      <c r="C43" s="3">
        <f ca="1">ROUND(テーブル3[[#This Row],[30代]],-2)</f>
        <v>25400</v>
      </c>
      <c r="D43" s="3">
        <f ca="1">ROUND(テーブル3[[#This Row],[40代]],-3)</f>
        <v>30000</v>
      </c>
      <c r="E43" s="3">
        <f ca="1">ROUND(テーブル3[[#This Row],[50代]],-2)</f>
        <v>6300</v>
      </c>
      <c r="F43" s="3">
        <f ca="1">ROUND(テーブル3[[#This Row],[60代]],-3)</f>
        <v>11000</v>
      </c>
      <c r="G43" s="3">
        <f ca="1">ROUND(テーブル3[[#This Row],[70歳以上]],-3)</f>
        <v>11000</v>
      </c>
      <c r="H43" s="3"/>
      <c r="I43" s="4"/>
      <c r="J43" s="5" t="s">
        <v>45</v>
      </c>
      <c r="K43" s="3">
        <f ca="1">ROUND(テーブル4[[#This Row],[20代]],-2)</f>
        <v>3400</v>
      </c>
      <c r="L43" s="3">
        <f ca="1">ROUND(テーブル4[[#This Row],[30代]],-3)</f>
        <v>12000</v>
      </c>
      <c r="M43" s="3">
        <f ca="1">ROUND(テーブル4[[#This Row],[40代]],-3)</f>
        <v>30000</v>
      </c>
      <c r="N43" s="3">
        <f ca="1">ROUND(テーブル4[[#This Row],[50代]],-3)</f>
        <v>10000</v>
      </c>
      <c r="O43" s="3">
        <f ca="1">ROUND(テーブル4[[#This Row],[60代]],-2)</f>
        <v>8300</v>
      </c>
      <c r="P43" s="3">
        <f ca="1">ROUND(テーブル4[[#This Row],[70歳以上]],-2)</f>
        <v>6200</v>
      </c>
      <c r="Q43" s="3"/>
      <c r="R43" s="3"/>
      <c r="S43" s="5" t="s">
        <v>45</v>
      </c>
      <c r="T43" s="3">
        <f ca="1">ROUND(テーブル416[[#This Row],[20代]],-2)</f>
        <v>4100</v>
      </c>
      <c r="U43" s="3">
        <f ca="1">ROUND(テーブル416[[#This Row],[30代]],-2)</f>
        <v>13500</v>
      </c>
      <c r="V43" s="3">
        <f ca="1">ROUND(テーブル416[[#This Row],[40代]],-3)</f>
        <v>33000</v>
      </c>
      <c r="W43" s="3">
        <f ca="1">ROUND(テーブル416[[#This Row],[50代]],-3)</f>
        <v>23000</v>
      </c>
      <c r="X43" s="3">
        <f ca="1">ROUND(テーブル416[[#This Row],[60代]],-2)</f>
        <v>6100</v>
      </c>
      <c r="Y43" s="3">
        <f ca="1">ROUND(テーブル416[[#This Row],[70歳以上]],-2)</f>
        <v>2100</v>
      </c>
      <c r="Z43" s="3"/>
      <c r="AB43" s="5" t="s">
        <v>45</v>
      </c>
      <c r="AC43" s="6">
        <f ca="1">ROUND(テーブル41628[[#This Row],[20代]],-2)</f>
        <v>4000</v>
      </c>
      <c r="AD43" s="6">
        <f ca="1">ROUND(テーブル41628[[#This Row],[30代]],-3)</f>
        <v>16000</v>
      </c>
      <c r="AE43" s="6">
        <f ca="1">ROUND(テーブル41628[[#This Row],[40代]],-3)</f>
        <v>59000</v>
      </c>
      <c r="AF43" s="6">
        <f ca="1">ROUND(テーブル41628[[#This Row],[50代]],-3)</f>
        <v>23000</v>
      </c>
      <c r="AG43" s="6">
        <f ca="1">ROUND(テーブル41628[[#This Row],[60代]],-2)</f>
        <v>9500</v>
      </c>
      <c r="AH43" s="6">
        <f ca="1">ROUND(テーブル41628[[#This Row],[70歳以上]],-2)</f>
        <v>3500</v>
      </c>
      <c r="AI43" s="6"/>
      <c r="AK43" s="5" t="s">
        <v>45</v>
      </c>
      <c r="AL43">
        <f ca="1">ROUND(テーブル4162821[[#This Row],[20代]],-3)</f>
        <v>12000</v>
      </c>
      <c r="AM43">
        <f ca="1">ROUND(テーブル4162821[[#This Row],[30代]],-2)</f>
        <v>8000</v>
      </c>
      <c r="AN43">
        <f ca="1">ROUND(テーブル4162821[[#This Row],[40代]],-3)</f>
        <v>48000</v>
      </c>
      <c r="AO43">
        <f ca="1">ROUND(テーブル4162821[[#This Row],[50代]],-3)</f>
        <v>21000</v>
      </c>
      <c r="AP43">
        <f ca="1">ROUND(テーブル4162821[[#This Row],[60代]],-2)</f>
        <v>5800</v>
      </c>
      <c r="AQ43">
        <f ca="1">ROUND(テーブル4162821[[#This Row],[70歳以上]],-3)</f>
        <v>15000</v>
      </c>
    </row>
    <row r="44" spans="1:43" x14ac:dyDescent="0.55000000000000004">
      <c r="A44" s="5" t="s">
        <v>46</v>
      </c>
      <c r="B44" s="3">
        <f ca="1">ROUND(テーブル3[[#This Row],[20代]],-2)</f>
        <v>10800</v>
      </c>
      <c r="C44" s="3">
        <f ca="1">ROUND(テーブル3[[#This Row],[30代]],-2)</f>
        <v>23700</v>
      </c>
      <c r="D44" s="3">
        <f ca="1">ROUND(テーブル3[[#This Row],[40代]],-3)</f>
        <v>27000</v>
      </c>
      <c r="E44" s="3">
        <f ca="1">ROUND(テーブル3[[#This Row],[50代]],-2)</f>
        <v>5600</v>
      </c>
      <c r="F44" s="3">
        <f ca="1">ROUND(テーブル3[[#This Row],[60代]],-2)</f>
        <v>9400</v>
      </c>
      <c r="G44" s="3">
        <f ca="1">ROUND(テーブル3[[#This Row],[70歳以上]],-2)</f>
        <v>9800</v>
      </c>
      <c r="H44" s="3"/>
      <c r="I44" s="4"/>
      <c r="J44" s="5" t="s">
        <v>46</v>
      </c>
      <c r="K44" s="3">
        <f ca="1">ROUND(テーブル4[[#This Row],[20代]],-2)</f>
        <v>3400</v>
      </c>
      <c r="L44" s="3">
        <f ca="1">ROUND(テーブル4[[#This Row],[30代]],-3)</f>
        <v>11000</v>
      </c>
      <c r="M44" s="3">
        <f ca="1">ROUND(テーブル4[[#This Row],[40代]],-3)</f>
        <v>28000</v>
      </c>
      <c r="N44" s="3">
        <f ca="1">ROUND(テーブル4[[#This Row],[50代]],-2)</f>
        <v>9100</v>
      </c>
      <c r="O44" s="3">
        <f ca="1">ROUND(テーブル4[[#This Row],[60代]],-2)</f>
        <v>7500</v>
      </c>
      <c r="P44" s="3">
        <f ca="1">ROUND(テーブル4[[#This Row],[70歳以上]],-2)</f>
        <v>5000</v>
      </c>
      <c r="Q44" s="3"/>
      <c r="R44" s="3"/>
      <c r="S44" s="5" t="s">
        <v>46</v>
      </c>
      <c r="T44" s="3">
        <f ca="1">ROUND(テーブル416[[#This Row],[20代]],-2)</f>
        <v>3700</v>
      </c>
      <c r="U44" s="3">
        <f ca="1">ROUND(テーブル416[[#This Row],[30代]],-2)</f>
        <v>12300</v>
      </c>
      <c r="V44" s="3">
        <f ca="1">ROUND(テーブル416[[#This Row],[40代]],-3)</f>
        <v>30000</v>
      </c>
      <c r="W44" s="3">
        <f ca="1">ROUND(テーブル416[[#This Row],[50代]],-3)</f>
        <v>22000</v>
      </c>
      <c r="X44" s="3">
        <f ca="1">ROUND(テーブル416[[#This Row],[60代]],-2)</f>
        <v>5000</v>
      </c>
      <c r="Y44" s="3">
        <f ca="1">ROUND(テーブル416[[#This Row],[70歳以上]],-2)</f>
        <v>1800</v>
      </c>
      <c r="Z44" s="3"/>
      <c r="AB44" s="5" t="s">
        <v>46</v>
      </c>
      <c r="AC44" s="6">
        <f ca="1">ROUND(テーブル41628[[#This Row],[20代]],-2)</f>
        <v>2800</v>
      </c>
      <c r="AD44" s="6">
        <f ca="1">ROUND(テーブル41628[[#This Row],[30代]],-3)</f>
        <v>16000</v>
      </c>
      <c r="AE44" s="6">
        <f ca="1">ROUND(テーブル41628[[#This Row],[40代]],-3)</f>
        <v>52000</v>
      </c>
      <c r="AF44" s="6">
        <f ca="1">ROUND(テーブル41628[[#This Row],[50代]],-3)</f>
        <v>23000</v>
      </c>
      <c r="AG44" s="6">
        <f ca="1">ROUND(テーブル41628[[#This Row],[60代]],-2)</f>
        <v>7100</v>
      </c>
      <c r="AH44" s="6">
        <f ca="1">ROUND(テーブル41628[[#This Row],[70歳以上]],-2)</f>
        <v>3200</v>
      </c>
      <c r="AI44" s="6"/>
      <c r="AK44" s="5" t="s">
        <v>46</v>
      </c>
      <c r="AL44">
        <f ca="1">ROUND(テーブル4162821[[#This Row],[20代]],-2)</f>
        <v>8900</v>
      </c>
      <c r="AM44">
        <f ca="1">ROUND(テーブル4162821[[#This Row],[30代]],-2)</f>
        <v>7400</v>
      </c>
      <c r="AN44">
        <f ca="1">ROUND(テーブル4162821[[#This Row],[40代]],-3)</f>
        <v>43000</v>
      </c>
      <c r="AO44">
        <f ca="1">ROUND(テーブル4162821[[#This Row],[50代]],-3)</f>
        <v>20000</v>
      </c>
      <c r="AP44">
        <f ca="1">ROUND(テーブル4162821[[#This Row],[60代]],-2)</f>
        <v>4800</v>
      </c>
      <c r="AQ44">
        <f ca="1">ROUND(テーブル4162821[[#This Row],[70歳以上]],-3)</f>
        <v>14000</v>
      </c>
    </row>
    <row r="45" spans="1:43" x14ac:dyDescent="0.55000000000000004">
      <c r="A45" s="5" t="s">
        <v>47</v>
      </c>
      <c r="B45" s="3">
        <f ca="1">ROUND(テーブル3[[#This Row],[20代]],-2)</f>
        <v>10500</v>
      </c>
      <c r="C45" s="3">
        <f ca="1">ROUND(テーブル3[[#This Row],[30代]],-2)</f>
        <v>22100</v>
      </c>
      <c r="D45" s="3">
        <f ca="1">ROUND(テーブル3[[#This Row],[40代]],-3)</f>
        <v>24000</v>
      </c>
      <c r="E45" s="3">
        <f ca="1">ROUND(テーブル3[[#This Row],[50代]],-2)</f>
        <v>5100</v>
      </c>
      <c r="F45" s="3">
        <f ca="1">ROUND(テーブル3[[#This Row],[60代]],-2)</f>
        <v>7900</v>
      </c>
      <c r="G45" s="3">
        <f ca="1">ROUND(テーブル3[[#This Row],[70歳以上]],-2)</f>
        <v>8100</v>
      </c>
      <c r="H45" s="3"/>
      <c r="I45" s="4"/>
      <c r="J45" s="5" t="s">
        <v>47</v>
      </c>
      <c r="K45" s="3">
        <f ca="1">ROUND(テーブル4[[#This Row],[20代]],-2)</f>
        <v>2900</v>
      </c>
      <c r="L45" s="3">
        <f ca="1">ROUND(テーブル4[[#This Row],[30代]],-3)</f>
        <v>10000</v>
      </c>
      <c r="M45" s="3">
        <f ca="1">ROUND(テーブル4[[#This Row],[40代]],-3)</f>
        <v>27000</v>
      </c>
      <c r="N45" s="3">
        <f ca="1">ROUND(テーブル4[[#This Row],[50代]],-2)</f>
        <v>8600</v>
      </c>
      <c r="O45" s="3">
        <f ca="1">ROUND(テーブル4[[#This Row],[60代]],-2)</f>
        <v>7400</v>
      </c>
      <c r="P45" s="3">
        <f ca="1">ROUND(テーブル4[[#This Row],[70歳以上]],-2)</f>
        <v>4300</v>
      </c>
      <c r="Q45" s="3"/>
      <c r="R45" s="3"/>
      <c r="S45" s="5" t="s">
        <v>47</v>
      </c>
      <c r="T45" s="3">
        <f ca="1">ROUND(テーブル416[[#This Row],[20代]],-2)</f>
        <v>3500</v>
      </c>
      <c r="U45" s="3">
        <f ca="1">ROUND(テーブル416[[#This Row],[30代]],-2)</f>
        <v>11400</v>
      </c>
      <c r="V45" s="3">
        <f ca="1">ROUND(テーブル416[[#This Row],[40代]],-3)</f>
        <v>27000</v>
      </c>
      <c r="W45" s="3">
        <f ca="1">ROUND(テーブル416[[#This Row],[50代]],-3)</f>
        <v>21000</v>
      </c>
      <c r="X45" s="3">
        <f ca="1">ROUND(テーブル416[[#This Row],[60代]],-2)</f>
        <v>4400</v>
      </c>
      <c r="Y45" s="3">
        <f ca="1">ROUND(テーブル416[[#This Row],[70歳以上]],-2)</f>
        <v>1400</v>
      </c>
      <c r="Z45" s="3"/>
      <c r="AB45" s="5" t="s">
        <v>47</v>
      </c>
      <c r="AC45" s="6">
        <f ca="1">ROUND(テーブル41628[[#This Row],[20代]],-2)</f>
        <v>3200</v>
      </c>
      <c r="AD45" s="6">
        <f ca="1">ROUND(テーブル41628[[#This Row],[30代]],-3)</f>
        <v>14000</v>
      </c>
      <c r="AE45" s="6">
        <f ca="1">ROUND(テーブル41628[[#This Row],[40代]],-3)</f>
        <v>47000</v>
      </c>
      <c r="AF45" s="6">
        <f ca="1">ROUND(テーブル41628[[#This Row],[50代]],-3)</f>
        <v>21000</v>
      </c>
      <c r="AG45" s="6">
        <f ca="1">ROUND(テーブル41628[[#This Row],[60代]],-2)</f>
        <v>4800</v>
      </c>
      <c r="AH45" s="6">
        <f ca="1">ROUND(テーブル41628[[#This Row],[70歳以上]],-2)</f>
        <v>2000</v>
      </c>
      <c r="AI45" s="6"/>
      <c r="AK45" s="5" t="s">
        <v>47</v>
      </c>
      <c r="AL45">
        <f ca="1">ROUND(テーブル4162821[[#This Row],[20代]],-2)</f>
        <v>6500</v>
      </c>
      <c r="AM45">
        <f ca="1">ROUND(テーブル4162821[[#This Row],[30代]],-2)</f>
        <v>6200</v>
      </c>
      <c r="AN45">
        <f ca="1">ROUND(テーブル4162821[[#This Row],[40代]],-3)</f>
        <v>41000</v>
      </c>
      <c r="AO45">
        <f ca="1">ROUND(テーブル4162821[[#This Row],[50代]],-3)</f>
        <v>21000</v>
      </c>
      <c r="AP45">
        <f ca="1">ROUND(テーブル4162821[[#This Row],[60代]],-2)</f>
        <v>3600</v>
      </c>
      <c r="AQ45">
        <f ca="1">ROUND(テーブル4162821[[#This Row],[70歳以上]],-3)</f>
        <v>14000</v>
      </c>
    </row>
    <row r="46" spans="1:43" x14ac:dyDescent="0.55000000000000004">
      <c r="A46" s="5" t="s">
        <v>48</v>
      </c>
      <c r="B46" s="3">
        <f ca="1">ROUND(テーブル3[[#This Row],[20代]],-2)</f>
        <v>10000</v>
      </c>
      <c r="C46" s="3">
        <f ca="1">ROUND(テーブル3[[#This Row],[30代]],-2)</f>
        <v>20400</v>
      </c>
      <c r="D46" s="3">
        <f ca="1">ROUND(テーブル3[[#This Row],[40代]],-3)</f>
        <v>21000</v>
      </c>
      <c r="E46" s="3">
        <f ca="1">ROUND(テーブル3[[#This Row],[50代]],-2)</f>
        <v>4500</v>
      </c>
      <c r="F46" s="3">
        <f ca="1">ROUND(テーブル3[[#This Row],[60代]],-2)</f>
        <v>7000</v>
      </c>
      <c r="G46" s="3">
        <f ca="1">ROUND(テーブル3[[#This Row],[70歳以上]],-2)</f>
        <v>7000</v>
      </c>
      <c r="H46" s="3"/>
      <c r="I46" s="4"/>
      <c r="J46" s="5" t="s">
        <v>48</v>
      </c>
      <c r="K46" s="3">
        <f ca="1">ROUND(テーブル4[[#This Row],[20代]],-2)</f>
        <v>2400</v>
      </c>
      <c r="L46" s="3">
        <f ca="1">ROUND(テーブル4[[#This Row],[30代]],-2)</f>
        <v>9300</v>
      </c>
      <c r="M46" s="3">
        <f ca="1">ROUND(テーブル4[[#This Row],[40代]],-3)</f>
        <v>25000</v>
      </c>
      <c r="N46" s="3">
        <f ca="1">ROUND(テーブル4[[#This Row],[50代]],-2)</f>
        <v>8000</v>
      </c>
      <c r="O46" s="3">
        <f ca="1">ROUND(テーブル4[[#This Row],[60代]],-2)</f>
        <v>7000</v>
      </c>
      <c r="P46" s="3">
        <f ca="1">ROUND(テーブル4[[#This Row],[70歳以上]],-2)</f>
        <v>3800</v>
      </c>
      <c r="Q46" s="3"/>
      <c r="R46" s="3"/>
      <c r="S46" s="5" t="s">
        <v>48</v>
      </c>
      <c r="T46" s="3">
        <f ca="1">ROUND(テーブル416[[#This Row],[20代]],-2)</f>
        <v>3300</v>
      </c>
      <c r="U46" s="3">
        <f ca="1">ROUND(テーブル416[[#This Row],[30代]],-2)</f>
        <v>10400</v>
      </c>
      <c r="V46" s="3">
        <f ca="1">ROUND(テーブル416[[#This Row],[40代]],-3)</f>
        <v>25000</v>
      </c>
      <c r="W46" s="3">
        <f ca="1">ROUND(テーブル416[[#This Row],[50代]],-3)</f>
        <v>20000</v>
      </c>
      <c r="X46" s="3">
        <f ca="1">ROUND(テーブル416[[#This Row],[60代]],-2)</f>
        <v>3800</v>
      </c>
      <c r="Y46" s="3">
        <f ca="1">ROUND(テーブル416[[#This Row],[70歳以上]],-2)</f>
        <v>1300</v>
      </c>
      <c r="Z46" s="3"/>
      <c r="AB46" s="5" t="s">
        <v>48</v>
      </c>
      <c r="AC46" s="6">
        <f ca="1">ROUND(テーブル41628[[#This Row],[20代]],-2)</f>
        <v>2600</v>
      </c>
      <c r="AD46" s="6">
        <f ca="1">ROUND(テーブル41628[[#This Row],[30代]],-3)</f>
        <v>13000</v>
      </c>
      <c r="AE46" s="6">
        <f ca="1">ROUND(テーブル41628[[#This Row],[40代]],-3)</f>
        <v>43000</v>
      </c>
      <c r="AF46" s="6">
        <f ca="1">ROUND(テーブル41628[[#This Row],[50代]],-3)</f>
        <v>20000</v>
      </c>
      <c r="AG46" s="6">
        <f ca="1">ROUND(テーブル41628[[#This Row],[60代]],-2)</f>
        <v>4100</v>
      </c>
      <c r="AH46" s="6">
        <f ca="1">ROUND(テーブル41628[[#This Row],[70歳以上]],-2)</f>
        <v>1700</v>
      </c>
      <c r="AI46" s="6"/>
      <c r="AK46" s="5" t="s">
        <v>48</v>
      </c>
      <c r="AL46">
        <f ca="1">ROUND(テーブル4162821[[#This Row],[20代]],-2)</f>
        <v>5300</v>
      </c>
      <c r="AM46">
        <f ca="1">ROUND(テーブル4162821[[#This Row],[30代]],-2)</f>
        <v>5700</v>
      </c>
      <c r="AN46">
        <f ca="1">ROUND(テーブル4162821[[#This Row],[40代]],-3)</f>
        <v>39000</v>
      </c>
      <c r="AO46">
        <f ca="1">ROUND(テーブル4162821[[#This Row],[50代]],-3)</f>
        <v>20000</v>
      </c>
      <c r="AP46">
        <f ca="1">ROUND(テーブル4162821[[#This Row],[60代]],-2)</f>
        <v>3200</v>
      </c>
      <c r="AQ46">
        <f ca="1">ROUND(テーブル4162821[[#This Row],[70歳以上]],-3)</f>
        <v>14000</v>
      </c>
    </row>
    <row r="47" spans="1:43" x14ac:dyDescent="0.55000000000000004">
      <c r="A47" s="5" t="s">
        <v>49</v>
      </c>
      <c r="B47" s="3">
        <f ca="1">ROUND(テーブル3[[#This Row],[20代]],-2)</f>
        <v>8300</v>
      </c>
      <c r="C47" s="3">
        <f ca="1">ROUND(テーブル3[[#This Row],[30代]],-2)</f>
        <v>18900</v>
      </c>
      <c r="D47" s="3">
        <f ca="1">ROUND(テーブル3[[#This Row],[40代]],-3)</f>
        <v>16000</v>
      </c>
      <c r="E47" s="3">
        <f ca="1">ROUND(テーブル3[[#This Row],[50代]],-2)</f>
        <v>4000</v>
      </c>
      <c r="F47" s="3">
        <f ca="1">ROUND(テーブル3[[#This Row],[60代]],-2)</f>
        <v>6700</v>
      </c>
      <c r="G47" s="3">
        <f ca="1">ROUND(テーブル3[[#This Row],[70歳以上]],-2)</f>
        <v>7300</v>
      </c>
      <c r="H47" s="3"/>
      <c r="I47" s="4"/>
      <c r="J47" s="5" t="s">
        <v>49</v>
      </c>
      <c r="K47" s="3">
        <f ca="1">ROUND(テーブル4[[#This Row],[20代]],-2)</f>
        <v>1800</v>
      </c>
      <c r="L47" s="3">
        <f ca="1">ROUND(テーブル4[[#This Row],[30代]],-2)</f>
        <v>8700</v>
      </c>
      <c r="M47" s="3">
        <f ca="1">ROUND(テーブル4[[#This Row],[40代]],-3)</f>
        <v>24000</v>
      </c>
      <c r="N47" s="3">
        <f ca="1">ROUND(テーブル4[[#This Row],[50代]],-2)</f>
        <v>7500</v>
      </c>
      <c r="O47" s="3">
        <f ca="1">ROUND(テーブル4[[#This Row],[60代]],-2)</f>
        <v>6400</v>
      </c>
      <c r="P47" s="3">
        <f ca="1">ROUND(テーブル4[[#This Row],[70歳以上]],-2)</f>
        <v>3900</v>
      </c>
      <c r="Q47" s="3"/>
      <c r="R47" s="3"/>
      <c r="S47" s="5" t="s">
        <v>49</v>
      </c>
      <c r="T47" s="3">
        <f ca="1">ROUND(テーブル416[[#This Row],[20代]],-2)</f>
        <v>2800</v>
      </c>
      <c r="U47" s="3">
        <f ca="1">ROUND(テーブル416[[#This Row],[30代]],-2)</f>
        <v>9500</v>
      </c>
      <c r="V47" s="3">
        <f ca="1">ROUND(テーブル416[[#This Row],[40代]],-3)</f>
        <v>23000</v>
      </c>
      <c r="W47" s="3">
        <f ca="1">ROUND(テーブル416[[#This Row],[50代]],-3)</f>
        <v>19000</v>
      </c>
      <c r="X47" s="3">
        <f ca="1">ROUND(テーブル416[[#This Row],[60代]],-2)</f>
        <v>3100</v>
      </c>
      <c r="Y47" s="3">
        <f ca="1">ROUND(テーブル416[[#This Row],[70歳以上]],-2)</f>
        <v>1200</v>
      </c>
      <c r="Z47" s="3"/>
      <c r="AB47" s="5" t="s">
        <v>49</v>
      </c>
      <c r="AC47" s="6">
        <f ca="1">ROUND(テーブル41628[[#This Row],[20代]],-2)</f>
        <v>2000</v>
      </c>
      <c r="AD47" s="6">
        <f ca="1">ROUND(テーブル41628[[#This Row],[30代]],-3)</f>
        <v>12000</v>
      </c>
      <c r="AE47" s="6">
        <f ca="1">ROUND(テーブル41628[[#This Row],[40代]],-3)</f>
        <v>41000</v>
      </c>
      <c r="AF47" s="6">
        <f ca="1">ROUND(テーブル41628[[#This Row],[50代]],-3)</f>
        <v>19000</v>
      </c>
      <c r="AG47" s="6">
        <f ca="1">ROUND(テーブル41628[[#This Row],[60代]],-2)</f>
        <v>3200</v>
      </c>
      <c r="AH47" s="6">
        <f ca="1">ROUND(テーブル41628[[#This Row],[70歳以上]],-2)</f>
        <v>1600</v>
      </c>
      <c r="AI47" s="6"/>
      <c r="AK47" s="5" t="s">
        <v>49</v>
      </c>
      <c r="AL47">
        <f ca="1">ROUND(テーブル4162821[[#This Row],[20代]],-2)</f>
        <v>3600</v>
      </c>
      <c r="AM47">
        <f ca="1">ROUND(テーブル4162821[[#This Row],[30代]],-2)</f>
        <v>6000</v>
      </c>
      <c r="AN47">
        <f ca="1">ROUND(テーブル4162821[[#This Row],[40代]],-3)</f>
        <v>37000</v>
      </c>
      <c r="AO47">
        <f ca="1">ROUND(テーブル4162821[[#This Row],[50代]],-3)</f>
        <v>20000</v>
      </c>
      <c r="AP47">
        <f ca="1">ROUND(テーブル4162821[[#This Row],[60代]],-2)</f>
        <v>3000</v>
      </c>
      <c r="AQ47">
        <f ca="1">ROUND(テーブル4162821[[#This Row],[70歳以上]],-3)</f>
        <v>14000</v>
      </c>
    </row>
    <row r="48" spans="1:43" x14ac:dyDescent="0.55000000000000004">
      <c r="A48" s="5" t="s">
        <v>50</v>
      </c>
      <c r="B48" s="3">
        <f ca="1">ROUND(テーブル3[[#This Row],[20代]],-2)</f>
        <v>7400</v>
      </c>
      <c r="C48" s="3">
        <f ca="1">ROUND(テーブル3[[#This Row],[30代]],-2)</f>
        <v>15500</v>
      </c>
      <c r="D48" s="3">
        <f ca="1">ROUND(テーブル3[[#This Row],[40代]],-3)</f>
        <v>17000</v>
      </c>
      <c r="E48" s="3">
        <f ca="1">ROUND(テーブル3[[#This Row],[50代]],-2)</f>
        <v>3500</v>
      </c>
      <c r="F48" s="3">
        <f ca="1">ROUND(テーブル3[[#This Row],[60代]],-2)</f>
        <v>6400</v>
      </c>
      <c r="G48" s="3">
        <f ca="1">ROUND(テーブル3[[#This Row],[70歳以上]],-2)</f>
        <v>5800</v>
      </c>
      <c r="H48" s="3"/>
      <c r="I48" s="4"/>
      <c r="J48" s="5" t="s">
        <v>50</v>
      </c>
      <c r="K48" s="3">
        <f ca="1">ROUND(テーブル4[[#This Row],[20代]],-2)</f>
        <v>1700</v>
      </c>
      <c r="L48" s="3">
        <f ca="1">ROUND(テーブル4[[#This Row],[30代]],-2)</f>
        <v>7000</v>
      </c>
      <c r="M48" s="3">
        <f ca="1">ROUND(テーブル4[[#This Row],[40代]],-3)</f>
        <v>21000</v>
      </c>
      <c r="N48" s="3">
        <f ca="1">ROUND(テーブル4[[#This Row],[50代]],-2)</f>
        <v>7100</v>
      </c>
      <c r="O48" s="3">
        <f ca="1">ROUND(テーブル4[[#This Row],[60代]],-2)</f>
        <v>6300</v>
      </c>
      <c r="P48" s="3">
        <f ca="1">ROUND(テーブル4[[#This Row],[70歳以上]],-2)</f>
        <v>3700</v>
      </c>
      <c r="Q48" s="3"/>
      <c r="R48" s="3"/>
      <c r="S48" s="5" t="s">
        <v>50</v>
      </c>
      <c r="T48" s="3">
        <f ca="1">ROUND(テーブル416[[#This Row],[20代]],-2)</f>
        <v>2300</v>
      </c>
      <c r="U48" s="3">
        <f ca="1">ROUND(テーブル416[[#This Row],[30代]],-2)</f>
        <v>8800</v>
      </c>
      <c r="V48" s="3">
        <f ca="1">ROUND(テーブル416[[#This Row],[40代]],-3)</f>
        <v>21000</v>
      </c>
      <c r="W48" s="3">
        <f ca="1">ROUND(テーブル416[[#This Row],[50代]],-3)</f>
        <v>18000</v>
      </c>
      <c r="X48" s="3">
        <f ca="1">ROUND(テーブル416[[#This Row],[60代]],-2)</f>
        <v>2700</v>
      </c>
      <c r="Y48" s="3">
        <f ca="1">ROUND(テーブル416[[#This Row],[70歳以上]],-2)</f>
        <v>1100</v>
      </c>
      <c r="Z48" s="3"/>
      <c r="AB48" s="5" t="s">
        <v>50</v>
      </c>
      <c r="AC48" s="6">
        <f ca="1">ROUND(テーブル41628[[#This Row],[20代]],-2)</f>
        <v>1500</v>
      </c>
      <c r="AD48" s="6">
        <f ca="1">ROUND(テーブル41628[[#This Row],[30代]],-3)</f>
        <v>11000</v>
      </c>
      <c r="AE48" s="6">
        <f ca="1">ROUND(テーブル41628[[#This Row],[40代]],-3)</f>
        <v>38000</v>
      </c>
      <c r="AF48" s="6">
        <f ca="1">ROUND(テーブル41628[[#This Row],[50代]],-3)</f>
        <v>18000</v>
      </c>
      <c r="AG48" s="6">
        <f ca="1">ROUND(テーブル41628[[#This Row],[60代]],-2)</f>
        <v>3100</v>
      </c>
      <c r="AH48" s="6">
        <f ca="1">ROUND(テーブル41628[[#This Row],[70歳以上]],-2)</f>
        <v>1200</v>
      </c>
      <c r="AI48" s="6"/>
      <c r="AK48" s="5" t="s">
        <v>50</v>
      </c>
      <c r="AL48">
        <f ca="1">ROUND(テーブル4162821[[#This Row],[20代]],-2)</f>
        <v>3100</v>
      </c>
      <c r="AM48">
        <f ca="1">ROUND(テーブル4162821[[#This Row],[30代]],-2)</f>
        <v>5300</v>
      </c>
      <c r="AN48">
        <f ca="1">ROUND(テーブル4162821[[#This Row],[40代]],-3)</f>
        <v>33000</v>
      </c>
      <c r="AO48">
        <f ca="1">ROUND(テーブル4162821[[#This Row],[50代]],-3)</f>
        <v>19000</v>
      </c>
      <c r="AP48">
        <f ca="1">ROUND(テーブル4162821[[#This Row],[60代]],-2)</f>
        <v>2500</v>
      </c>
      <c r="AQ48">
        <f ca="1">ROUND(テーブル4162821[[#This Row],[70歳以上]],-3)</f>
        <v>14000</v>
      </c>
    </row>
    <row r="49" spans="1:43" x14ac:dyDescent="0.55000000000000004">
      <c r="A49" s="5" t="s">
        <v>51</v>
      </c>
      <c r="B49" s="3">
        <f ca="1">ROUND(テーブル3[[#This Row],[20代]],-2)</f>
        <v>5800</v>
      </c>
      <c r="C49" s="3">
        <f ca="1">ROUND(テーブル3[[#This Row],[30代]],-2)</f>
        <v>12300</v>
      </c>
      <c r="D49" s="3">
        <f ca="1">ROUND(テーブル3[[#This Row],[40代]],-3)</f>
        <v>18000</v>
      </c>
      <c r="E49" s="3">
        <f ca="1">ROUND(テーブル3[[#This Row],[50代]],-2)</f>
        <v>2700</v>
      </c>
      <c r="F49" s="3">
        <f ca="1">ROUND(テーブル3[[#This Row],[60代]],-2)</f>
        <v>5800</v>
      </c>
      <c r="G49" s="3">
        <f ca="1">ROUND(テーブル3[[#This Row],[70歳以上]],-2)</f>
        <v>5800</v>
      </c>
      <c r="H49" s="3"/>
      <c r="I49" s="4"/>
      <c r="J49" s="5" t="s">
        <v>51</v>
      </c>
      <c r="K49" s="3">
        <f ca="1">ROUND(テーブル4[[#This Row],[20代]],-2)</f>
        <v>1600</v>
      </c>
      <c r="L49" s="3">
        <f ca="1">ROUND(テーブル4[[#This Row],[30代]],-2)</f>
        <v>6200</v>
      </c>
      <c r="M49" s="3">
        <f ca="1">ROUND(テーブル4[[#This Row],[40代]],-3)</f>
        <v>21000</v>
      </c>
      <c r="N49" s="3">
        <f ca="1">ROUND(テーブル4[[#This Row],[50代]],-2)</f>
        <v>6800</v>
      </c>
      <c r="O49" s="3">
        <f ca="1">ROUND(テーブル4[[#This Row],[60代]],-2)</f>
        <v>6000</v>
      </c>
      <c r="P49" s="3">
        <f ca="1">ROUND(テーブル4[[#This Row],[70歳以上]],-2)</f>
        <v>3100</v>
      </c>
      <c r="Q49" s="3"/>
      <c r="R49" s="3"/>
      <c r="S49" s="5" t="s">
        <v>51</v>
      </c>
      <c r="T49" s="3">
        <f ca="1">ROUND(テーブル416[[#This Row],[20代]],-2)</f>
        <v>2000</v>
      </c>
      <c r="U49" s="3">
        <f ca="1">ROUND(テーブル416[[#This Row],[30代]],-2)</f>
        <v>8300</v>
      </c>
      <c r="V49" s="3">
        <f ca="1">ROUND(テーブル416[[#This Row],[40代]],-3)</f>
        <v>19000</v>
      </c>
      <c r="W49" s="3">
        <f ca="1">ROUND(テーブル416[[#This Row],[50代]],-3)</f>
        <v>17000</v>
      </c>
      <c r="X49" s="3">
        <f ca="1">ROUND(テーブル416[[#This Row],[60代]],-2)</f>
        <v>2600</v>
      </c>
      <c r="Y49" s="3">
        <f ca="1">ROUND(テーブル416[[#This Row],[70歳以上]],-2)</f>
        <v>1100</v>
      </c>
      <c r="Z49" s="3"/>
      <c r="AB49" s="5" t="s">
        <v>51</v>
      </c>
      <c r="AC49" s="6">
        <f ca="1">ROUND(テーブル41628[[#This Row],[20代]],-2)</f>
        <v>1400</v>
      </c>
      <c r="AD49" s="6">
        <f ca="1">ROUND(テーブル41628[[#This Row],[30代]],-3)</f>
        <v>10000</v>
      </c>
      <c r="AE49" s="6">
        <f ca="1">ROUND(テーブル41628[[#This Row],[40代]],-3)</f>
        <v>34000</v>
      </c>
      <c r="AF49" s="6">
        <f ca="1">ROUND(テーブル41628[[#This Row],[50代]],-3)</f>
        <v>17000</v>
      </c>
      <c r="AG49" s="6">
        <f ca="1">ROUND(テーブル41628[[#This Row],[60代]],-2)</f>
        <v>2600</v>
      </c>
      <c r="AH49" s="6">
        <f ca="1">ROUND(テーブル41628[[#This Row],[70歳以上]],-2)</f>
        <v>1200</v>
      </c>
      <c r="AI49" s="6"/>
      <c r="AK49" s="5" t="s">
        <v>51</v>
      </c>
      <c r="AL49">
        <f ca="1">ROUND(テーブル4162821[[#This Row],[20代]],-2)</f>
        <v>2400</v>
      </c>
      <c r="AM49">
        <f ca="1">ROUND(テーブル4162821[[#This Row],[30代]],-2)</f>
        <v>4300</v>
      </c>
      <c r="AN49">
        <f ca="1">ROUND(テーブル4162821[[#This Row],[40代]],-3)</f>
        <v>28000</v>
      </c>
      <c r="AO49">
        <f ca="1">ROUND(テーブル4162821[[#This Row],[50代]],-3)</f>
        <v>18000</v>
      </c>
      <c r="AP49">
        <f ca="1">ROUND(テーブル4162821[[#This Row],[60代]],-2)</f>
        <v>2100</v>
      </c>
      <c r="AQ49">
        <f ca="1">ROUND(テーブル4162821[[#This Row],[70歳以上]],-3)</f>
        <v>14000</v>
      </c>
    </row>
    <row r="50" spans="1:43" x14ac:dyDescent="0.55000000000000004">
      <c r="A50" s="5" t="s">
        <v>52</v>
      </c>
      <c r="B50" s="3">
        <f ca="1">ROUND(テーブル3[[#This Row],[20代]],-2)</f>
        <v>5000</v>
      </c>
      <c r="C50" s="3">
        <f ca="1">ROUND(テーブル3[[#This Row],[30代]],-2)</f>
        <v>10400</v>
      </c>
      <c r="D50" s="3">
        <f ca="1">ROUND(テーブル3[[#This Row],[40代]],-3)</f>
        <v>17000</v>
      </c>
      <c r="E50" s="3">
        <f ca="1">ROUND(テーブル3[[#This Row],[50代]],-2)</f>
        <v>2400</v>
      </c>
      <c r="F50" s="3">
        <f ca="1">ROUND(テーブル3[[#This Row],[60代]],-2)</f>
        <v>5600</v>
      </c>
      <c r="G50" s="3">
        <f ca="1">ROUND(テーブル3[[#This Row],[70歳以上]],-2)</f>
        <v>5700</v>
      </c>
      <c r="H50" s="3"/>
      <c r="I50" s="4"/>
      <c r="J50" s="5" t="s">
        <v>52</v>
      </c>
      <c r="K50" s="3">
        <f ca="1">ROUND(テーブル4[[#This Row],[20代]],-2)</f>
        <v>1500</v>
      </c>
      <c r="L50" s="3">
        <f ca="1">ROUND(テーブル4[[#This Row],[30代]],-2)</f>
        <v>5800</v>
      </c>
      <c r="M50" s="3">
        <f ca="1">ROUND(テーブル4[[#This Row],[40代]],-3)</f>
        <v>20000</v>
      </c>
      <c r="N50" s="3">
        <f ca="1">ROUND(テーブル4[[#This Row],[50代]],-2)</f>
        <v>6600</v>
      </c>
      <c r="O50" s="3">
        <f ca="1">ROUND(テーブル4[[#This Row],[60代]],-2)</f>
        <v>5900</v>
      </c>
      <c r="P50" s="3">
        <f ca="1">ROUND(テーブル4[[#This Row],[70歳以上]],-2)</f>
        <v>3000</v>
      </c>
      <c r="Q50" s="3"/>
      <c r="R50" s="3"/>
      <c r="S50" s="5" t="s">
        <v>52</v>
      </c>
      <c r="T50" s="3">
        <f ca="1">ROUND(テーブル416[[#This Row],[20代]],-2)</f>
        <v>2000</v>
      </c>
      <c r="U50" s="3">
        <f ca="1">ROUND(テーブル416[[#This Row],[30代]],-2)</f>
        <v>7300</v>
      </c>
      <c r="V50" s="3">
        <f ca="1">ROUND(テーブル416[[#This Row],[40代]],-3)</f>
        <v>18000</v>
      </c>
      <c r="W50" s="3">
        <f ca="1">ROUND(テーブル416[[#This Row],[50代]],-3)</f>
        <v>17000</v>
      </c>
      <c r="X50" s="3">
        <f ca="1">ROUND(テーブル416[[#This Row],[60代]],-2)</f>
        <v>2400</v>
      </c>
      <c r="Y50" s="3">
        <f ca="1">ROUND(テーブル416[[#This Row],[70歳以上]],-2)</f>
        <v>1200</v>
      </c>
      <c r="Z50" s="3"/>
      <c r="AB50" s="5" t="s">
        <v>52</v>
      </c>
      <c r="AC50" s="6">
        <f ca="1">ROUND(テーブル41628[[#This Row],[20代]],-2)</f>
        <v>1300</v>
      </c>
      <c r="AD50" s="6">
        <f ca="1">ROUND(テーブル41628[[#This Row],[30代]],-2)</f>
        <v>8700</v>
      </c>
      <c r="AE50" s="6">
        <f ca="1">ROUND(テーブル41628[[#This Row],[40代]],-3)</f>
        <v>31000</v>
      </c>
      <c r="AF50" s="6">
        <f ca="1">ROUND(テーブル41628[[#This Row],[50代]],-3)</f>
        <v>17000</v>
      </c>
      <c r="AG50" s="6">
        <f ca="1">ROUND(テーブル41628[[#This Row],[60代]],-2)</f>
        <v>2300</v>
      </c>
      <c r="AH50" s="6">
        <f ca="1">ROUND(テーブル41628[[#This Row],[70歳以上]],-2)</f>
        <v>1500</v>
      </c>
      <c r="AI50" s="6"/>
      <c r="AK50" s="5" t="s">
        <v>52</v>
      </c>
      <c r="AL50">
        <f ca="1">ROUND(テーブル4162821[[#This Row],[20代]],-2)</f>
        <v>2100</v>
      </c>
      <c r="AM50">
        <f ca="1">ROUND(テーブル4162821[[#This Row],[30代]],-2)</f>
        <v>3800</v>
      </c>
      <c r="AN50">
        <f ca="1">ROUND(テーブル4162821[[#This Row],[40代]],-3)</f>
        <v>23000</v>
      </c>
      <c r="AO50">
        <f ca="1">ROUND(テーブル4162821[[#This Row],[50代]],-3)</f>
        <v>17000</v>
      </c>
      <c r="AP50">
        <f ca="1">ROUND(テーブル4162821[[#This Row],[60代]],-2)</f>
        <v>2000</v>
      </c>
      <c r="AQ50">
        <f ca="1">ROUND(テーブル4162821[[#This Row],[70歳以上]],-3)</f>
        <v>14000</v>
      </c>
    </row>
    <row r="51" spans="1:43" x14ac:dyDescent="0.55000000000000004">
      <c r="A51" s="5" t="s">
        <v>53</v>
      </c>
      <c r="B51" s="3">
        <f ca="1">ROUND(テーブル3[[#This Row],[20代]],-2)</f>
        <v>4200</v>
      </c>
      <c r="C51" s="3">
        <f ca="1">ROUND(テーブル3[[#This Row],[30代]],-2)</f>
        <v>9000</v>
      </c>
      <c r="D51" s="3">
        <f ca="1">ROUND(テーブル3[[#This Row],[40代]],-3)</f>
        <v>16000</v>
      </c>
      <c r="E51" s="3">
        <f ca="1">ROUND(テーブル3[[#This Row],[50代]],-2)</f>
        <v>2200</v>
      </c>
      <c r="F51" s="3">
        <f ca="1">ROUND(テーブル3[[#This Row],[60代]],-2)</f>
        <v>5600</v>
      </c>
      <c r="G51" s="3">
        <f ca="1">ROUND(テーブル3[[#This Row],[70歳以上]],-2)</f>
        <v>5700</v>
      </c>
      <c r="H51" s="3"/>
      <c r="I51" s="4"/>
      <c r="J51" s="5" t="s">
        <v>53</v>
      </c>
      <c r="K51" s="3">
        <f ca="1">ROUND(テーブル4[[#This Row],[20代]],-2)</f>
        <v>1500</v>
      </c>
      <c r="L51" s="3">
        <f ca="1">ROUND(テーブル4[[#This Row],[30代]],-2)</f>
        <v>5000</v>
      </c>
      <c r="M51" s="3">
        <f ca="1">ROUND(テーブル4[[#This Row],[40代]],-3)</f>
        <v>20000</v>
      </c>
      <c r="N51" s="3">
        <f ca="1">ROUND(テーブル4[[#This Row],[50代]],-2)</f>
        <v>6200</v>
      </c>
      <c r="O51" s="3">
        <f ca="1">ROUND(テーブル4[[#This Row],[60代]],-2)</f>
        <v>6100</v>
      </c>
      <c r="P51" s="3">
        <f ca="1">ROUND(テーブル4[[#This Row],[70歳以上]],-2)</f>
        <v>3100</v>
      </c>
      <c r="Q51" s="3"/>
      <c r="R51" s="3"/>
      <c r="S51" s="5" t="s">
        <v>53</v>
      </c>
      <c r="T51" s="3">
        <f ca="1">ROUND(テーブル416[[#This Row],[20代]],-2)</f>
        <v>1300</v>
      </c>
      <c r="U51" s="3">
        <f ca="1">ROUND(テーブル416[[#This Row],[30代]],-2)</f>
        <v>6500</v>
      </c>
      <c r="V51" s="3">
        <f ca="1">ROUND(テーブル416[[#This Row],[40代]],-3)</f>
        <v>16000</v>
      </c>
      <c r="W51" s="3">
        <f ca="1">ROUND(テーブル416[[#This Row],[50代]],-3)</f>
        <v>16000</v>
      </c>
      <c r="X51" s="3">
        <f ca="1">ROUND(テーブル416[[#This Row],[60代]],-2)</f>
        <v>2400</v>
      </c>
      <c r="Y51" s="3">
        <f ca="1">ROUND(テーブル416[[#This Row],[70歳以上]],-2)</f>
        <v>1100</v>
      </c>
      <c r="Z51" s="3"/>
      <c r="AB51" s="5" t="s">
        <v>53</v>
      </c>
      <c r="AC51" s="6">
        <f ca="1">ROUND(テーブル41628[[#This Row],[20代]],-2)</f>
        <v>1100</v>
      </c>
      <c r="AD51" s="6">
        <f ca="1">ROUND(テーブル41628[[#This Row],[30代]],-2)</f>
        <v>7800</v>
      </c>
      <c r="AE51" s="6">
        <f ca="1">ROUND(テーブル41628[[#This Row],[40代]],-3)</f>
        <v>27000</v>
      </c>
      <c r="AF51" s="6">
        <f ca="1">ROUND(テーブル41628[[#This Row],[50代]],-3)</f>
        <v>17000</v>
      </c>
      <c r="AG51" s="6">
        <f ca="1">ROUND(テーブル41628[[#This Row],[60代]],-2)</f>
        <v>1900</v>
      </c>
      <c r="AH51" s="6">
        <f ca="1">ROUND(テーブル41628[[#This Row],[70歳以上]],-2)</f>
        <v>1300</v>
      </c>
      <c r="AI51" s="6"/>
      <c r="AK51" s="5" t="s">
        <v>53</v>
      </c>
      <c r="AL51">
        <f ca="1">ROUND(テーブル4162821[[#This Row],[20代]],-2)</f>
        <v>1600</v>
      </c>
      <c r="AM51">
        <f ca="1">ROUND(テーブル4162821[[#This Row],[30代]],-2)</f>
        <v>3800</v>
      </c>
      <c r="AN51">
        <f ca="1">ROUND(テーブル4162821[[#This Row],[40代]],-3)</f>
        <v>21000</v>
      </c>
      <c r="AO51">
        <f ca="1">ROUND(テーブル4162821[[#This Row],[50代]],-3)</f>
        <v>17000</v>
      </c>
      <c r="AP51">
        <f ca="1">ROUND(テーブル4162821[[#This Row],[60代]],-2)</f>
        <v>1700</v>
      </c>
      <c r="AQ51">
        <f ca="1">ROUND(テーブル4162821[[#This Row],[70歳以上]],-3)</f>
        <v>14000</v>
      </c>
    </row>
  </sheetData>
  <phoneticPr fontId="1"/>
  <pageMargins left="0.7" right="0.7" top="0.75" bottom="0.75" header="0.3" footer="0.3"/>
  <pageSetup paperSize="9" scale="17" orientation="landscape"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1"/>
  <sheetViews>
    <sheetView topLeftCell="X32" zoomScale="55" zoomScaleNormal="55" workbookViewId="0">
      <selection activeCell="AS43" sqref="AS43"/>
    </sheetView>
  </sheetViews>
  <sheetFormatPr defaultRowHeight="18" x14ac:dyDescent="0.55000000000000004"/>
  <cols>
    <col min="1" max="1" width="9" customWidth="1"/>
    <col min="7" max="8" width="10.33203125" customWidth="1"/>
    <col min="16" max="17" width="10.33203125" customWidth="1"/>
  </cols>
  <sheetData>
    <row r="1" spans="1:43" x14ac:dyDescent="0.55000000000000004">
      <c r="A1" s="1" t="s">
        <v>60</v>
      </c>
    </row>
    <row r="2" spans="1:43" x14ac:dyDescent="0.55000000000000004">
      <c r="A2" t="s">
        <v>58</v>
      </c>
      <c r="G2" t="s">
        <v>56</v>
      </c>
      <c r="P2" t="s">
        <v>56</v>
      </c>
      <c r="Y2" t="s">
        <v>56</v>
      </c>
      <c r="AH2" t="s">
        <v>56</v>
      </c>
      <c r="AQ2" t="s">
        <v>56</v>
      </c>
    </row>
    <row r="3" spans="1:43" x14ac:dyDescent="0.55000000000000004">
      <c r="A3" s="2" t="s">
        <v>55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/>
      <c r="J3" s="2" t="s">
        <v>57</v>
      </c>
      <c r="K3" s="2" t="s">
        <v>0</v>
      </c>
      <c r="L3" s="2" t="s">
        <v>1</v>
      </c>
      <c r="M3" s="2" t="s">
        <v>2</v>
      </c>
      <c r="N3" s="2" t="s">
        <v>3</v>
      </c>
      <c r="O3" s="2" t="s">
        <v>4</v>
      </c>
      <c r="P3" s="2" t="s">
        <v>5</v>
      </c>
      <c r="Q3" s="2"/>
      <c r="S3" s="2" t="s">
        <v>64</v>
      </c>
      <c r="T3" s="2" t="s">
        <v>0</v>
      </c>
      <c r="U3" s="2" t="s">
        <v>1</v>
      </c>
      <c r="V3" s="2" t="s">
        <v>2</v>
      </c>
      <c r="W3" s="2" t="s">
        <v>3</v>
      </c>
      <c r="X3" s="2" t="s">
        <v>4</v>
      </c>
      <c r="Y3" s="2" t="s">
        <v>5</v>
      </c>
      <c r="Z3" s="2"/>
      <c r="AB3" s="2" t="s">
        <v>66</v>
      </c>
      <c r="AC3" s="2" t="s">
        <v>0</v>
      </c>
      <c r="AD3" s="2" t="s">
        <v>1</v>
      </c>
      <c r="AE3" s="2" t="s">
        <v>2</v>
      </c>
      <c r="AF3" s="2" t="s">
        <v>3</v>
      </c>
      <c r="AG3" s="2" t="s">
        <v>4</v>
      </c>
      <c r="AH3" s="2" t="s">
        <v>5</v>
      </c>
      <c r="AI3" s="2"/>
      <c r="AK3" s="2" t="s">
        <v>68</v>
      </c>
      <c r="AL3" s="2" t="s">
        <v>0</v>
      </c>
      <c r="AM3" s="2" t="s">
        <v>1</v>
      </c>
      <c r="AN3" s="2" t="s">
        <v>2</v>
      </c>
      <c r="AO3" s="2" t="s">
        <v>3</v>
      </c>
      <c r="AP3" s="2" t="s">
        <v>4</v>
      </c>
      <c r="AQ3" s="2" t="s">
        <v>5</v>
      </c>
    </row>
    <row r="4" spans="1:43" x14ac:dyDescent="0.55000000000000004">
      <c r="A4" s="5" t="s">
        <v>6</v>
      </c>
      <c r="B4" s="3">
        <f ca="1">ROUND(テーブル5[[#This Row],[20代]],-3)</f>
        <v>12000</v>
      </c>
      <c r="C4" s="3">
        <f ca="1">ROUND(テーブル5[[#This Row],[30代]],-3)</f>
        <v>10000</v>
      </c>
      <c r="D4" s="3">
        <f ca="1">ROUND(テーブル5[[#This Row],[40代]],-3)</f>
        <v>47000</v>
      </c>
      <c r="E4" s="3">
        <f ca="1">ROUND(テーブル5[[#This Row],[50代]],-3)</f>
        <v>82000</v>
      </c>
      <c r="F4" s="3">
        <f ca="1">ROUND(テーブル5[[#This Row],[60代]],-3)</f>
        <v>71000</v>
      </c>
      <c r="G4" s="3">
        <f ca="1">ROUND(テーブル5[[#This Row],[70歳以上]],-3)</f>
        <v>39000</v>
      </c>
      <c r="H4" s="3"/>
      <c r="I4" s="4"/>
      <c r="J4" s="5" t="s">
        <v>6</v>
      </c>
      <c r="K4" s="3">
        <f ca="1">ROUND(テーブル6[[#This Row],[20代]],-3)</f>
        <v>23000</v>
      </c>
      <c r="L4" s="3">
        <f ca="1">ROUND(テーブル6[[#This Row],[30代]],-3)</f>
        <v>11000</v>
      </c>
      <c r="M4" s="3">
        <f ca="1">ROUND(テーブル6[[#This Row],[40代]],-3)</f>
        <v>42000</v>
      </c>
      <c r="N4" s="3">
        <f ca="1">ROUND(テーブル6[[#This Row],[50代]],-3)</f>
        <v>102000</v>
      </c>
      <c r="O4" s="3">
        <f ca="1">ROUND(テーブル6[[#This Row],[60代]],-3)</f>
        <v>59000</v>
      </c>
      <c r="P4" s="3">
        <f ca="1">ROUND(テーブル6[[#This Row],[70歳以上]],-3)</f>
        <v>68000</v>
      </c>
      <c r="Q4" s="3"/>
      <c r="R4" s="4"/>
      <c r="S4" s="5" t="s">
        <v>6</v>
      </c>
      <c r="T4" s="3">
        <f ca="1">ROUND(テーブル611[[#This Row],[20代]],-3)</f>
        <v>17000</v>
      </c>
      <c r="U4" s="3">
        <f ca="1">ROUND(テーブル611[[#This Row],[30代]],-3)</f>
        <v>41000</v>
      </c>
      <c r="V4" s="3">
        <f ca="1">ROUND(テーブル611[[#This Row],[40代]],-3)</f>
        <v>33000</v>
      </c>
      <c r="W4" s="3">
        <f ca="1">ROUND(テーブル611[[#This Row],[50代]],-3)</f>
        <v>114000</v>
      </c>
      <c r="X4" s="3">
        <f ca="1">ROUND(テーブル611[[#This Row],[60代]],-3)</f>
        <v>74000</v>
      </c>
      <c r="Y4" s="3">
        <f ca="1">ROUND(テーブル611[[#This Row],[70歳以上]],-3)</f>
        <v>28000</v>
      </c>
      <c r="Z4" s="3"/>
      <c r="AB4" s="5" t="s">
        <v>6</v>
      </c>
      <c r="AC4" s="6">
        <f ca="1">ROUND(テーブル61129[[#This Row],[20代]],-3)</f>
        <v>4000</v>
      </c>
      <c r="AD4" s="6">
        <f ca="1">ROUND(テーブル61129[[#This Row],[30代]],-3)</f>
        <v>26000</v>
      </c>
      <c r="AE4" s="6">
        <f ca="1">ROUND(テーブル61129[[#This Row],[40代]],-3)</f>
        <v>56000</v>
      </c>
      <c r="AF4" s="6">
        <f ca="1">ROUND(テーブル61129[[#This Row],[50代]],-3)</f>
        <v>56000</v>
      </c>
      <c r="AG4" s="6">
        <f ca="1">ROUND(テーブル61129[[#This Row],[60代]],-3)</f>
        <v>89000</v>
      </c>
      <c r="AH4" s="6">
        <f ca="1">ROUND(テーブル61129[[#This Row],[70歳以上]],-3)</f>
        <v>20000</v>
      </c>
      <c r="AI4" s="6"/>
      <c r="AK4" s="5" t="s">
        <v>6</v>
      </c>
      <c r="AL4">
        <f ca="1">ROUND(テーブル6112922[[#This Row],[20代]],-3)</f>
        <v>14000</v>
      </c>
      <c r="AM4">
        <f ca="1">ROUND(テーブル6112922[[#This Row],[30代]],-3)</f>
        <v>23000</v>
      </c>
      <c r="AN4">
        <f ca="1">ROUND(テーブル6112922[[#This Row],[40代]],-3)</f>
        <v>37000</v>
      </c>
      <c r="AO4">
        <f ca="1">ROUND(テーブル6112922[[#This Row],[50代]],-3)</f>
        <v>49000</v>
      </c>
      <c r="AP4">
        <f ca="1">ROUND(テーブル6112922[[#This Row],[60代]],-3)</f>
        <v>64000</v>
      </c>
      <c r="AQ4">
        <f ca="1">ROUND(テーブル6112922[[#This Row],[70歳以上]],-3)</f>
        <v>31000</v>
      </c>
    </row>
    <row r="5" spans="1:43" x14ac:dyDescent="0.55000000000000004">
      <c r="A5" s="5" t="s">
        <v>7</v>
      </c>
      <c r="B5" s="3">
        <f ca="1">ROUND(テーブル5[[#This Row],[20代]],-3)</f>
        <v>14000</v>
      </c>
      <c r="C5" s="3">
        <f ca="1">ROUND(テーブル5[[#This Row],[30代]],-3)</f>
        <v>9000</v>
      </c>
      <c r="D5" s="3">
        <f ca="1">ROUND(テーブル5[[#This Row],[40代]],-3)</f>
        <v>46000</v>
      </c>
      <c r="E5" s="3">
        <f ca="1">ROUND(テーブル5[[#This Row],[50代]],-3)</f>
        <v>82000</v>
      </c>
      <c r="F5" s="3">
        <f ca="1">ROUND(テーブル5[[#This Row],[60代]],-3)</f>
        <v>71000</v>
      </c>
      <c r="G5" s="3">
        <f ca="1">ROUND(テーブル5[[#This Row],[70歳以上]],-3)</f>
        <v>38000</v>
      </c>
      <c r="H5" s="3"/>
      <c r="I5" s="4"/>
      <c r="J5" s="5" t="s">
        <v>7</v>
      </c>
      <c r="K5" s="3">
        <f ca="1">ROUND(テーブル6[[#This Row],[20代]],-3)</f>
        <v>23000</v>
      </c>
      <c r="L5" s="3">
        <f ca="1">ROUND(テーブル6[[#This Row],[30代]],-3)</f>
        <v>12000</v>
      </c>
      <c r="M5" s="3">
        <f ca="1">ROUND(テーブル6[[#This Row],[40代]],-3)</f>
        <v>41000</v>
      </c>
      <c r="N5" s="3">
        <f ca="1">ROUND(テーブル6[[#This Row],[50代]],-3)</f>
        <v>101000</v>
      </c>
      <c r="O5" s="3">
        <f ca="1">ROUND(テーブル6[[#This Row],[60代]],-3)</f>
        <v>60000</v>
      </c>
      <c r="P5" s="3">
        <f ca="1">ROUND(テーブル6[[#This Row],[70歳以上]],-3)</f>
        <v>67000</v>
      </c>
      <c r="Q5" s="3"/>
      <c r="R5" s="4"/>
      <c r="S5" s="5" t="s">
        <v>7</v>
      </c>
      <c r="T5" s="3">
        <f ca="1">ROUND(テーブル611[[#This Row],[20代]],-3)</f>
        <v>17000</v>
      </c>
      <c r="U5" s="3">
        <f ca="1">ROUND(テーブル611[[#This Row],[30代]],-3)</f>
        <v>40000</v>
      </c>
      <c r="V5" s="3">
        <f ca="1">ROUND(テーブル611[[#This Row],[40代]],-3)</f>
        <v>32000</v>
      </c>
      <c r="W5" s="3">
        <f ca="1">ROUND(テーブル611[[#This Row],[50代]],-3)</f>
        <v>113000</v>
      </c>
      <c r="X5" s="3">
        <f ca="1">ROUND(テーブル611[[#This Row],[60代]],-3)</f>
        <v>75000</v>
      </c>
      <c r="Y5" s="3">
        <f ca="1">ROUND(テーブル611[[#This Row],[70歳以上]],-3)</f>
        <v>23000</v>
      </c>
      <c r="Z5" s="3"/>
      <c r="AB5" s="5" t="s">
        <v>7</v>
      </c>
      <c r="AC5" s="6">
        <f ca="1">ROUND(テーブル61129[[#This Row],[20代]],-3)</f>
        <v>4000</v>
      </c>
      <c r="AD5" s="6">
        <f ca="1">ROUND(テーブル61129[[#This Row],[30代]],-3)</f>
        <v>31000</v>
      </c>
      <c r="AE5" s="6">
        <f ca="1">ROUND(テーブル61129[[#This Row],[40代]],-3)</f>
        <v>57000</v>
      </c>
      <c r="AF5" s="6">
        <f ca="1">ROUND(テーブル61129[[#This Row],[50代]],-3)</f>
        <v>62000</v>
      </c>
      <c r="AG5" s="6">
        <f ca="1">ROUND(テーブル61129[[#This Row],[60代]],-3)</f>
        <v>90000</v>
      </c>
      <c r="AH5" s="6">
        <f ca="1">ROUND(テーブル61129[[#This Row],[70歳以上]],-3)</f>
        <v>17000</v>
      </c>
      <c r="AI5" s="6"/>
      <c r="AK5" s="5" t="s">
        <v>7</v>
      </c>
      <c r="AL5">
        <f ca="1">ROUND(テーブル6112922[[#This Row],[20代]],-3)</f>
        <v>14000</v>
      </c>
      <c r="AM5">
        <f ca="1">ROUND(テーブル6112922[[#This Row],[30代]],-3)</f>
        <v>23000</v>
      </c>
      <c r="AN5">
        <f ca="1">ROUND(テーブル6112922[[#This Row],[40代]],-3)</f>
        <v>38000</v>
      </c>
      <c r="AO5">
        <f ca="1">ROUND(テーブル6112922[[#This Row],[50代]],-3)</f>
        <v>50000</v>
      </c>
      <c r="AP5">
        <f ca="1">ROUND(テーブル6112922[[#This Row],[60代]],-3)</f>
        <v>62000</v>
      </c>
      <c r="AQ5">
        <f ca="1">ROUND(テーブル6112922[[#This Row],[70歳以上]],-3)</f>
        <v>32000</v>
      </c>
    </row>
    <row r="6" spans="1:43" x14ac:dyDescent="0.55000000000000004">
      <c r="A6" s="5" t="s">
        <v>8</v>
      </c>
      <c r="B6" s="3">
        <f ca="1">ROUND(テーブル5[[#This Row],[20代]],-3)</f>
        <v>14000</v>
      </c>
      <c r="C6" s="3">
        <f ca="1">ROUND(テーブル5[[#This Row],[30代]],-3)</f>
        <v>10000</v>
      </c>
      <c r="D6" s="3">
        <f ca="1">ROUND(テーブル5[[#This Row],[40代]],-3)</f>
        <v>46000</v>
      </c>
      <c r="E6" s="3">
        <f ca="1">ROUND(テーブル5[[#This Row],[50代]],-3)</f>
        <v>82000</v>
      </c>
      <c r="F6" s="3">
        <f ca="1">ROUND(テーブル5[[#This Row],[60代]],-3)</f>
        <v>70000</v>
      </c>
      <c r="G6" s="3">
        <f ca="1">ROUND(テーブル5[[#This Row],[70歳以上]],-3)</f>
        <v>57000</v>
      </c>
      <c r="H6" s="3"/>
      <c r="I6" s="4"/>
      <c r="J6" s="5" t="s">
        <v>8</v>
      </c>
      <c r="K6" s="3">
        <f ca="1">ROUND(テーブル6[[#This Row],[20代]],-3)</f>
        <v>23000</v>
      </c>
      <c r="L6" s="3">
        <f ca="1">ROUND(テーブル6[[#This Row],[30代]],-3)</f>
        <v>13000</v>
      </c>
      <c r="M6" s="3">
        <f ca="1">ROUND(テーブル6[[#This Row],[40代]],-3)</f>
        <v>41000</v>
      </c>
      <c r="N6" s="3">
        <f ca="1">ROUND(テーブル6[[#This Row],[50代]],-3)</f>
        <v>100000</v>
      </c>
      <c r="O6" s="3">
        <f ca="1">ROUND(テーブル6[[#This Row],[60代]],-3)</f>
        <v>71000</v>
      </c>
      <c r="P6" s="3">
        <f ca="1">ROUND(テーブル6[[#This Row],[70歳以上]],-3)</f>
        <v>63000</v>
      </c>
      <c r="Q6" s="3"/>
      <c r="R6" s="4"/>
      <c r="S6" s="5" t="s">
        <v>8</v>
      </c>
      <c r="T6" s="3">
        <f ca="1">ROUND(テーブル611[[#This Row],[20代]],-3)</f>
        <v>17000</v>
      </c>
      <c r="U6" s="3">
        <f ca="1">ROUND(テーブル611[[#This Row],[30代]],-3)</f>
        <v>40000</v>
      </c>
      <c r="V6" s="3">
        <f ca="1">ROUND(テーブル611[[#This Row],[40代]],-3)</f>
        <v>32000</v>
      </c>
      <c r="W6" s="3">
        <f ca="1">ROUND(テーブル611[[#This Row],[50代]],-3)</f>
        <v>107000</v>
      </c>
      <c r="X6" s="3">
        <f ca="1">ROUND(テーブル611[[#This Row],[60代]],-3)</f>
        <v>78000</v>
      </c>
      <c r="Y6" s="3">
        <f ca="1">ROUND(テーブル611[[#This Row],[70歳以上]],-3)</f>
        <v>25000</v>
      </c>
      <c r="Z6" s="3"/>
      <c r="AB6" s="5" t="s">
        <v>8</v>
      </c>
      <c r="AC6" s="6">
        <f ca="1">ROUND(テーブル61129[[#This Row],[20代]],-3)</f>
        <v>5000</v>
      </c>
      <c r="AD6" s="6">
        <f ca="1">ROUND(テーブル61129[[#This Row],[30代]],-3)</f>
        <v>29000</v>
      </c>
      <c r="AE6" s="6">
        <f ca="1">ROUND(テーブル61129[[#This Row],[40代]],-3)</f>
        <v>66000</v>
      </c>
      <c r="AF6" s="6">
        <f ca="1">ROUND(テーブル61129[[#This Row],[50代]],-3)</f>
        <v>61000</v>
      </c>
      <c r="AG6" s="6">
        <f ca="1">ROUND(テーブル61129[[#This Row],[60代]],-3)</f>
        <v>97000</v>
      </c>
      <c r="AH6" s="6">
        <f ca="1">ROUND(テーブル61129[[#This Row],[70歳以上]],-3)</f>
        <v>17000</v>
      </c>
      <c r="AI6" s="6"/>
      <c r="AK6" s="5" t="s">
        <v>8</v>
      </c>
      <c r="AL6">
        <f ca="1">ROUND(テーブル6112922[[#This Row],[20代]],-3)</f>
        <v>15000</v>
      </c>
      <c r="AM6">
        <f ca="1">ROUND(テーブル6112922[[#This Row],[30代]],-3)</f>
        <v>23000</v>
      </c>
      <c r="AN6">
        <f ca="1">ROUND(テーブル6112922[[#This Row],[40代]],-3)</f>
        <v>39000</v>
      </c>
      <c r="AO6">
        <f ca="1">ROUND(テーブル6112922[[#This Row],[50代]],-3)</f>
        <v>52000</v>
      </c>
      <c r="AP6">
        <f ca="1">ROUND(テーブル6112922[[#This Row],[60代]],-3)</f>
        <v>60000</v>
      </c>
      <c r="AQ6">
        <f ca="1">ROUND(テーブル6112922[[#This Row],[70歳以上]],-3)</f>
        <v>32000</v>
      </c>
    </row>
    <row r="7" spans="1:43" x14ac:dyDescent="0.55000000000000004">
      <c r="A7" s="5" t="s">
        <v>9</v>
      </c>
      <c r="B7" s="3">
        <f ca="1">ROUND(テーブル5[[#This Row],[20代]],-3)</f>
        <v>14000</v>
      </c>
      <c r="C7" s="3">
        <f ca="1">ROUND(テーブル5[[#This Row],[30代]],-3)</f>
        <v>11000</v>
      </c>
      <c r="D7" s="3">
        <f ca="1">ROUND(テーブル5[[#This Row],[40代]],-3)</f>
        <v>44000</v>
      </c>
      <c r="E7" s="3">
        <f ca="1">ROUND(テーブル5[[#This Row],[50代]],-3)</f>
        <v>82000</v>
      </c>
      <c r="F7" s="3">
        <f ca="1">ROUND(テーブル5[[#This Row],[60代]],-3)</f>
        <v>70000</v>
      </c>
      <c r="G7" s="3">
        <f ca="1">ROUND(テーブル5[[#This Row],[70歳以上]],-3)</f>
        <v>61000</v>
      </c>
      <c r="H7" s="3"/>
      <c r="I7" s="4"/>
      <c r="J7" s="5" t="s">
        <v>9</v>
      </c>
      <c r="K7" s="3">
        <f ca="1">ROUND(テーブル6[[#This Row],[20代]],-3)</f>
        <v>24000</v>
      </c>
      <c r="L7" s="3">
        <f ca="1">ROUND(テーブル6[[#This Row],[30代]],-3)</f>
        <v>13000</v>
      </c>
      <c r="M7" s="3">
        <f ca="1">ROUND(テーブル6[[#This Row],[40代]],-3)</f>
        <v>35000</v>
      </c>
      <c r="N7" s="3">
        <f ca="1">ROUND(テーブル6[[#This Row],[50代]],-3)</f>
        <v>99000</v>
      </c>
      <c r="O7" s="3">
        <f ca="1">ROUND(テーブル6[[#This Row],[60代]],-3)</f>
        <v>69000</v>
      </c>
      <c r="P7" s="3">
        <f ca="1">ROUND(テーブル6[[#This Row],[70歳以上]],-3)</f>
        <v>63000</v>
      </c>
      <c r="Q7" s="3"/>
      <c r="R7" s="4"/>
      <c r="S7" s="5" t="s">
        <v>9</v>
      </c>
      <c r="T7" s="3">
        <f ca="1">ROUND(テーブル611[[#This Row],[20代]],-3)</f>
        <v>16000</v>
      </c>
      <c r="U7" s="3">
        <f ca="1">ROUND(テーブル611[[#This Row],[30代]],-3)</f>
        <v>40000</v>
      </c>
      <c r="V7" s="3">
        <f ca="1">ROUND(テーブル611[[#This Row],[40代]],-3)</f>
        <v>29000</v>
      </c>
      <c r="W7" s="3">
        <f ca="1">ROUND(テーブル611[[#This Row],[50代]],-3)</f>
        <v>104000</v>
      </c>
      <c r="X7" s="3">
        <f ca="1">ROUND(テーブル611[[#This Row],[60代]],-3)</f>
        <v>84000</v>
      </c>
      <c r="Y7" s="3">
        <f ca="1">ROUND(テーブル611[[#This Row],[70歳以上]],-3)</f>
        <v>28000</v>
      </c>
      <c r="Z7" s="3"/>
      <c r="AB7" s="5" t="s">
        <v>9</v>
      </c>
      <c r="AC7" s="6">
        <f ca="1">ROUND(テーブル61129[[#This Row],[20代]],-3)</f>
        <v>10000</v>
      </c>
      <c r="AD7" s="6">
        <f ca="1">ROUND(テーブル61129[[#This Row],[30代]],-3)</f>
        <v>31000</v>
      </c>
      <c r="AE7" s="6">
        <f ca="1">ROUND(テーブル61129[[#This Row],[40代]],-3)</f>
        <v>75000</v>
      </c>
      <c r="AF7" s="6">
        <f ca="1">ROUND(テーブル61129[[#This Row],[50代]],-3)</f>
        <v>65000</v>
      </c>
      <c r="AG7" s="6">
        <f ca="1">ROUND(テーブル61129[[#This Row],[60代]],-3)</f>
        <v>104000</v>
      </c>
      <c r="AH7" s="6">
        <f ca="1">ROUND(テーブル61129[[#This Row],[70歳以上]],-3)</f>
        <v>24000</v>
      </c>
      <c r="AI7" s="6"/>
      <c r="AK7" s="5" t="s">
        <v>9</v>
      </c>
      <c r="AL7">
        <f ca="1">ROUND(テーブル6112922[[#This Row],[20代]],-3)</f>
        <v>13000</v>
      </c>
      <c r="AM7">
        <f ca="1">ROUND(テーブル6112922[[#This Row],[30代]],-3)</f>
        <v>24000</v>
      </c>
      <c r="AN7">
        <f ca="1">ROUND(テーブル6112922[[#This Row],[40代]],-3)</f>
        <v>38000</v>
      </c>
      <c r="AO7">
        <f ca="1">ROUND(テーブル6112922[[#This Row],[50代]],-3)</f>
        <v>56000</v>
      </c>
      <c r="AP7">
        <f ca="1">ROUND(テーブル6112922[[#This Row],[60代]],-3)</f>
        <v>60000</v>
      </c>
      <c r="AQ7">
        <f ca="1">ROUND(テーブル6112922[[#This Row],[70歳以上]],-3)</f>
        <v>34000</v>
      </c>
    </row>
    <row r="8" spans="1:43" x14ac:dyDescent="0.55000000000000004">
      <c r="A8" s="5" t="s">
        <v>10</v>
      </c>
      <c r="B8" s="3">
        <f ca="1">ROUND(テーブル5[[#This Row],[20代]],-3)</f>
        <v>15000</v>
      </c>
      <c r="C8" s="3">
        <f ca="1">ROUND(テーブル5[[#This Row],[30代]],-3)</f>
        <v>14000</v>
      </c>
      <c r="D8" s="3">
        <f ca="1">ROUND(テーブル5[[#This Row],[40代]],-3)</f>
        <v>44000</v>
      </c>
      <c r="E8" s="3">
        <f ca="1">ROUND(テーブル5[[#This Row],[50代]],-3)</f>
        <v>80000</v>
      </c>
      <c r="F8" s="3">
        <f ca="1">ROUND(テーブル5[[#This Row],[60代]],-3)</f>
        <v>70000</v>
      </c>
      <c r="G8" s="3">
        <f ca="1">ROUND(テーブル5[[#This Row],[70歳以上]],-3)</f>
        <v>55000</v>
      </c>
      <c r="H8" s="3"/>
      <c r="I8" s="4"/>
      <c r="J8" s="5" t="s">
        <v>10</v>
      </c>
      <c r="K8" s="3">
        <f ca="1">ROUND(テーブル6[[#This Row],[20代]],-3)</f>
        <v>25000</v>
      </c>
      <c r="L8" s="3">
        <f ca="1">ROUND(テーブル6[[#This Row],[30代]],-3)</f>
        <v>15000</v>
      </c>
      <c r="M8" s="3">
        <f ca="1">ROUND(テーブル6[[#This Row],[40代]],-3)</f>
        <v>36000</v>
      </c>
      <c r="N8" s="3">
        <f ca="1">ROUND(テーブル6[[#This Row],[50代]],-3)</f>
        <v>100000</v>
      </c>
      <c r="O8" s="3">
        <f ca="1">ROUND(テーブル6[[#This Row],[60代]],-3)</f>
        <v>70000</v>
      </c>
      <c r="P8" s="3">
        <f ca="1">ROUND(テーブル6[[#This Row],[70歳以上]],-3)</f>
        <v>63000</v>
      </c>
      <c r="Q8" s="3"/>
      <c r="R8" s="4"/>
      <c r="S8" s="5" t="s">
        <v>10</v>
      </c>
      <c r="T8" s="3">
        <f ca="1">ROUND(テーブル611[[#This Row],[20代]],-3)</f>
        <v>18000</v>
      </c>
      <c r="U8" s="3">
        <f ca="1">ROUND(テーブル611[[#This Row],[30代]],-3)</f>
        <v>38000</v>
      </c>
      <c r="V8" s="3">
        <f ca="1">ROUND(テーブル611[[#This Row],[40代]],-3)</f>
        <v>27000</v>
      </c>
      <c r="W8" s="3">
        <f ca="1">ROUND(テーブル611[[#This Row],[50代]],-3)</f>
        <v>110000</v>
      </c>
      <c r="X8" s="3">
        <f ca="1">ROUND(テーブル611[[#This Row],[60代]],-3)</f>
        <v>97000</v>
      </c>
      <c r="Y8" s="3">
        <f ca="1">ROUND(テーブル611[[#This Row],[70歳以上]],-3)</f>
        <v>29000</v>
      </c>
      <c r="Z8" s="3"/>
      <c r="AB8" s="5" t="s">
        <v>10</v>
      </c>
      <c r="AC8" s="6">
        <f ca="1">ROUND(テーブル61129[[#This Row],[20代]],-3)</f>
        <v>16000</v>
      </c>
      <c r="AD8" s="6">
        <f ca="1">ROUND(テーブル61129[[#This Row],[30代]],-3)</f>
        <v>35000</v>
      </c>
      <c r="AE8" s="6">
        <f ca="1">ROUND(テーブル61129[[#This Row],[40代]],-3)</f>
        <v>79000</v>
      </c>
      <c r="AF8" s="6">
        <f ca="1">ROUND(テーブル61129[[#This Row],[50代]],-3)</f>
        <v>82000</v>
      </c>
      <c r="AG8" s="6">
        <f ca="1">ROUND(テーブル61129[[#This Row],[60代]],-3)</f>
        <v>105000</v>
      </c>
      <c r="AH8" s="6">
        <f ca="1">ROUND(テーブル61129[[#This Row],[70歳以上]],-3)</f>
        <v>40000</v>
      </c>
      <c r="AI8" s="6"/>
      <c r="AK8" s="5" t="s">
        <v>10</v>
      </c>
      <c r="AL8">
        <f ca="1">ROUND(テーブル6112922[[#This Row],[20代]],-3)</f>
        <v>16000</v>
      </c>
      <c r="AM8">
        <f ca="1">ROUND(テーブル6112922[[#This Row],[30代]],-3)</f>
        <v>24000</v>
      </c>
      <c r="AN8">
        <f ca="1">ROUND(テーブル6112922[[#This Row],[40代]],-3)</f>
        <v>35000</v>
      </c>
      <c r="AO8">
        <f ca="1">ROUND(テーブル6112922[[#This Row],[50代]],-3)</f>
        <v>59000</v>
      </c>
      <c r="AP8">
        <f ca="1">ROUND(テーブル6112922[[#This Row],[60代]],-3)</f>
        <v>60000</v>
      </c>
      <c r="AQ8">
        <f ca="1">ROUND(テーブル6112922[[#This Row],[70歳以上]],-3)</f>
        <v>39000</v>
      </c>
    </row>
    <row r="9" spans="1:43" x14ac:dyDescent="0.55000000000000004">
      <c r="A9" s="5" t="s">
        <v>11</v>
      </c>
      <c r="B9" s="3">
        <f ca="1">ROUND(テーブル5[[#This Row],[20代]],-3)</f>
        <v>17000</v>
      </c>
      <c r="C9" s="3">
        <f ca="1">ROUND(テーブル5[[#This Row],[30代]],-3)</f>
        <v>24000</v>
      </c>
      <c r="D9" s="3">
        <f ca="1">ROUND(テーブル5[[#This Row],[40代]],-3)</f>
        <v>48000</v>
      </c>
      <c r="E9" s="3">
        <f ca="1">ROUND(テーブル5[[#This Row],[50代]],-3)</f>
        <v>79000</v>
      </c>
      <c r="F9" s="3">
        <f ca="1">ROUND(テーブル5[[#This Row],[60代]],-3)</f>
        <v>95000</v>
      </c>
      <c r="G9" s="3">
        <f ca="1">ROUND(テーブル5[[#This Row],[70歳以上]],-3)</f>
        <v>54000</v>
      </c>
      <c r="H9" s="3"/>
      <c r="I9" s="4"/>
      <c r="J9" s="5" t="s">
        <v>11</v>
      </c>
      <c r="K9" s="3">
        <f ca="1">ROUND(テーブル6[[#This Row],[20代]],-3)</f>
        <v>26000</v>
      </c>
      <c r="L9" s="3">
        <f ca="1">ROUND(テーブル6[[#This Row],[30代]],-3)</f>
        <v>32000</v>
      </c>
      <c r="M9" s="3">
        <f ca="1">ROUND(テーブル6[[#This Row],[40代]],-3)</f>
        <v>43000</v>
      </c>
      <c r="N9" s="3">
        <f ca="1">ROUND(テーブル6[[#This Row],[50代]],-3)</f>
        <v>102000</v>
      </c>
      <c r="O9" s="3">
        <f ca="1">ROUND(テーブル6[[#This Row],[60代]],-3)</f>
        <v>87000</v>
      </c>
      <c r="P9" s="3">
        <f ca="1">ROUND(テーブル6[[#This Row],[70歳以上]],-3)</f>
        <v>72000</v>
      </c>
      <c r="Q9" s="3"/>
      <c r="R9" s="4"/>
      <c r="S9" s="5" t="s">
        <v>11</v>
      </c>
      <c r="T9" s="3">
        <f ca="1">ROUND(テーブル611[[#This Row],[20代]],-3)</f>
        <v>17000</v>
      </c>
      <c r="U9" s="3">
        <f ca="1">ROUND(テーブル611[[#This Row],[30代]],-3)</f>
        <v>40000</v>
      </c>
      <c r="V9" s="3">
        <f ca="1">ROUND(テーブル611[[#This Row],[40代]],-3)</f>
        <v>32000</v>
      </c>
      <c r="W9" s="3">
        <f ca="1">ROUND(テーブル611[[#This Row],[50代]],-3)</f>
        <v>115000</v>
      </c>
      <c r="X9" s="3">
        <f ca="1">ROUND(テーブル611[[#This Row],[60代]],-3)</f>
        <v>105000</v>
      </c>
      <c r="Y9" s="3">
        <f ca="1">ROUND(テーブル611[[#This Row],[70歳以上]],-3)</f>
        <v>38000</v>
      </c>
      <c r="Z9" s="3"/>
      <c r="AB9" s="5" t="s">
        <v>11</v>
      </c>
      <c r="AC9" s="6">
        <f ca="1">ROUND(テーブル61129[[#This Row],[20代]],-3)</f>
        <v>20000</v>
      </c>
      <c r="AD9" s="6">
        <f ca="1">ROUND(テーブル61129[[#This Row],[30代]],-3)</f>
        <v>48000</v>
      </c>
      <c r="AE9" s="6">
        <f ca="1">ROUND(テーブル61129[[#This Row],[40代]],-3)</f>
        <v>79000</v>
      </c>
      <c r="AF9" s="6">
        <f ca="1">ROUND(テーブル61129[[#This Row],[50代]],-3)</f>
        <v>78000</v>
      </c>
      <c r="AG9" s="6">
        <f ca="1">ROUND(テーブル61129[[#This Row],[60代]],-3)</f>
        <v>124000</v>
      </c>
      <c r="AH9" s="6">
        <f ca="1">ROUND(テーブル61129[[#This Row],[70歳以上]],-3)</f>
        <v>63000</v>
      </c>
      <c r="AI9" s="6"/>
      <c r="AK9" s="5" t="s">
        <v>11</v>
      </c>
      <c r="AL9">
        <f ca="1">ROUND(テーブル6112922[[#This Row],[20代]],-3)</f>
        <v>17000</v>
      </c>
      <c r="AM9">
        <f ca="1">ROUND(テーブル6112922[[#This Row],[30代]],-3)</f>
        <v>26000</v>
      </c>
      <c r="AN9">
        <f ca="1">ROUND(テーブル6112922[[#This Row],[40代]],-3)</f>
        <v>34000</v>
      </c>
      <c r="AO9">
        <f ca="1">ROUND(テーブル6112922[[#This Row],[50代]],-3)</f>
        <v>58000</v>
      </c>
      <c r="AP9">
        <f ca="1">ROUND(テーブル6112922[[#This Row],[60代]],-3)</f>
        <v>60000</v>
      </c>
      <c r="AQ9">
        <f ca="1">ROUND(テーブル6112922[[#This Row],[70歳以上]],-3)</f>
        <v>50000</v>
      </c>
    </row>
    <row r="10" spans="1:43" x14ac:dyDescent="0.55000000000000004">
      <c r="A10" s="5" t="s">
        <v>12</v>
      </c>
      <c r="B10" s="3">
        <f ca="1">ROUND(テーブル5[[#This Row],[20代]],-3)</f>
        <v>20000</v>
      </c>
      <c r="C10" s="3">
        <f ca="1">ROUND(テーブル5[[#This Row],[30代]],-3)</f>
        <v>37000</v>
      </c>
      <c r="D10" s="3">
        <f ca="1">ROUND(テーブル5[[#This Row],[40代]],-3)</f>
        <v>63000</v>
      </c>
      <c r="E10" s="3">
        <f ca="1">ROUND(テーブル5[[#This Row],[50代]],-3)</f>
        <v>82000</v>
      </c>
      <c r="F10" s="3">
        <f ca="1">ROUND(テーブル5[[#This Row],[60代]],-3)</f>
        <v>124000</v>
      </c>
      <c r="G10" s="3">
        <f ca="1">ROUND(テーブル5[[#This Row],[70歳以上]],-3)</f>
        <v>51000</v>
      </c>
      <c r="H10" s="3"/>
      <c r="I10" s="4"/>
      <c r="J10" s="5" t="s">
        <v>12</v>
      </c>
      <c r="K10" s="3">
        <f ca="1">ROUND(テーブル6[[#This Row],[20代]],-3)</f>
        <v>26000</v>
      </c>
      <c r="L10" s="3">
        <f ca="1">ROUND(テーブル6[[#This Row],[30代]],-3)</f>
        <v>44000</v>
      </c>
      <c r="M10" s="3">
        <f ca="1">ROUND(テーブル6[[#This Row],[40代]],-3)</f>
        <v>58000</v>
      </c>
      <c r="N10" s="3">
        <f ca="1">ROUND(テーブル6[[#This Row],[50代]],-3)</f>
        <v>105000</v>
      </c>
      <c r="O10" s="3">
        <f ca="1">ROUND(テーブル6[[#This Row],[60代]],-3)</f>
        <v>96000</v>
      </c>
      <c r="P10" s="3">
        <f ca="1">ROUND(テーブル6[[#This Row],[70歳以上]],-3)</f>
        <v>76000</v>
      </c>
      <c r="Q10" s="3"/>
      <c r="R10" s="4"/>
      <c r="S10" s="5" t="s">
        <v>12</v>
      </c>
      <c r="T10" s="3">
        <f ca="1">ROUND(テーブル611[[#This Row],[20代]],-3)</f>
        <v>18000</v>
      </c>
      <c r="U10" s="3">
        <f ca="1">ROUND(テーブル611[[#This Row],[30代]],-3)</f>
        <v>63000</v>
      </c>
      <c r="V10" s="3">
        <f ca="1">ROUND(テーブル611[[#This Row],[40代]],-3)</f>
        <v>50000</v>
      </c>
      <c r="W10" s="3">
        <f ca="1">ROUND(テーブル611[[#This Row],[50代]],-3)</f>
        <v>110000</v>
      </c>
      <c r="X10" s="3">
        <f ca="1">ROUND(テーブル611[[#This Row],[60代]],-3)</f>
        <v>106000</v>
      </c>
      <c r="Y10" s="3">
        <f ca="1">ROUND(テーブル611[[#This Row],[70歳以上]],-3)</f>
        <v>50000</v>
      </c>
      <c r="Z10" s="3"/>
      <c r="AB10" s="5" t="s">
        <v>12</v>
      </c>
      <c r="AC10" s="6">
        <f ca="1">ROUND(テーブル61129[[#This Row],[20代]],-3)</f>
        <v>15000</v>
      </c>
      <c r="AD10" s="6">
        <f ca="1">ROUND(テーブル61129[[#This Row],[30代]],-3)</f>
        <v>53000</v>
      </c>
      <c r="AE10" s="6">
        <f ca="1">ROUND(テーブル61129[[#This Row],[40代]],-3)</f>
        <v>85000</v>
      </c>
      <c r="AF10" s="6">
        <f ca="1">ROUND(テーブル61129[[#This Row],[50代]],-3)</f>
        <v>83000</v>
      </c>
      <c r="AG10" s="6">
        <f ca="1">ROUND(テーブル61129[[#This Row],[60代]],-3)</f>
        <v>143000</v>
      </c>
      <c r="AH10" s="6">
        <f ca="1">ROUND(テーブル61129[[#This Row],[70歳以上]],-3)</f>
        <v>75000</v>
      </c>
      <c r="AI10" s="6"/>
      <c r="AK10" s="5" t="s">
        <v>12</v>
      </c>
      <c r="AL10">
        <f ca="1">ROUND(テーブル6112922[[#This Row],[20代]],-3)</f>
        <v>14000</v>
      </c>
      <c r="AM10">
        <f ca="1">ROUND(テーブル6112922[[#This Row],[30代]],-3)</f>
        <v>48000</v>
      </c>
      <c r="AN10">
        <f ca="1">ROUND(テーブル6112922[[#This Row],[40代]],-3)</f>
        <v>37000</v>
      </c>
      <c r="AO10">
        <f ca="1">ROUND(テーブル6112922[[#This Row],[50代]],-3)</f>
        <v>54000</v>
      </c>
      <c r="AP10">
        <f ca="1">ROUND(テーブル6112922[[#This Row],[60代]],-3)</f>
        <v>72000</v>
      </c>
      <c r="AQ10">
        <f ca="1">ROUND(テーブル6112922[[#This Row],[70歳以上]],-3)</f>
        <v>61000</v>
      </c>
    </row>
    <row r="11" spans="1:43" x14ac:dyDescent="0.55000000000000004">
      <c r="A11" s="5" t="s">
        <v>13</v>
      </c>
      <c r="B11" s="3">
        <f ca="1">ROUND(テーブル5[[#This Row],[20代]],-3)</f>
        <v>21000</v>
      </c>
      <c r="C11" s="3">
        <f ca="1">ROUND(テーブル5[[#This Row],[30代]],-3)</f>
        <v>40000</v>
      </c>
      <c r="D11" s="3">
        <f ca="1">ROUND(テーブル5[[#This Row],[40代]],-3)</f>
        <v>65000</v>
      </c>
      <c r="E11" s="3">
        <f ca="1">ROUND(テーブル5[[#This Row],[50代]],-3)</f>
        <v>82000</v>
      </c>
      <c r="F11" s="3">
        <f ca="1">ROUND(テーブル5[[#This Row],[60代]],-3)</f>
        <v>136000</v>
      </c>
      <c r="G11" s="3">
        <f ca="1">ROUND(テーブル5[[#This Row],[70歳以上]],-3)</f>
        <v>55000</v>
      </c>
      <c r="H11" s="3"/>
      <c r="I11" s="4"/>
      <c r="J11" s="5" t="s">
        <v>13</v>
      </c>
      <c r="K11" s="3">
        <f ca="1">ROUND(テーブル6[[#This Row],[20代]],-3)</f>
        <v>25000</v>
      </c>
      <c r="L11" s="3">
        <f ca="1">ROUND(テーブル6[[#This Row],[30代]],-3)</f>
        <v>46000</v>
      </c>
      <c r="M11" s="3">
        <f ca="1">ROUND(テーブル6[[#This Row],[40代]],-3)</f>
        <v>67000</v>
      </c>
      <c r="N11" s="3">
        <f ca="1">ROUND(テーブル6[[#This Row],[50代]],-3)</f>
        <v>96000</v>
      </c>
      <c r="O11" s="3">
        <f ca="1">ROUND(テーブル6[[#This Row],[60代]],-3)</f>
        <v>110000</v>
      </c>
      <c r="P11" s="3">
        <f ca="1">ROUND(テーブル6[[#This Row],[70歳以上]],-3)</f>
        <v>82000</v>
      </c>
      <c r="Q11" s="3"/>
      <c r="R11" s="4"/>
      <c r="S11" s="5" t="s">
        <v>13</v>
      </c>
      <c r="T11" s="3">
        <f ca="1">ROUND(テーブル611[[#This Row],[20代]],-3)</f>
        <v>19000</v>
      </c>
      <c r="U11" s="3">
        <f ca="1">ROUND(テーブル611[[#This Row],[30代]],-3)</f>
        <v>59000</v>
      </c>
      <c r="V11" s="3">
        <f ca="1">ROUND(テーブル611[[#This Row],[40代]],-3)</f>
        <v>58000</v>
      </c>
      <c r="W11" s="3">
        <f ca="1">ROUND(テーブル611[[#This Row],[50代]],-3)</f>
        <v>103000</v>
      </c>
      <c r="X11" s="3">
        <f ca="1">ROUND(テーブル611[[#This Row],[60代]],-3)</f>
        <v>111000</v>
      </c>
      <c r="Y11" s="3">
        <f ca="1">ROUND(テーブル611[[#This Row],[70歳以上]],-3)</f>
        <v>58000</v>
      </c>
      <c r="Z11" s="3"/>
      <c r="AB11" s="5" t="s">
        <v>13</v>
      </c>
      <c r="AC11" s="6">
        <f ca="1">ROUND(テーブル61129[[#This Row],[20代]],-3)</f>
        <v>16000</v>
      </c>
      <c r="AD11" s="6">
        <f ca="1">ROUND(テーブル61129[[#This Row],[30代]],-3)</f>
        <v>51000</v>
      </c>
      <c r="AE11" s="6">
        <f ca="1">ROUND(テーブル61129[[#This Row],[40代]],-3)</f>
        <v>91000</v>
      </c>
      <c r="AF11" s="6">
        <f ca="1">ROUND(テーブル61129[[#This Row],[50代]],-3)</f>
        <v>82000</v>
      </c>
      <c r="AG11" s="6">
        <f ca="1">ROUND(テーブル61129[[#This Row],[60代]],-3)</f>
        <v>151000</v>
      </c>
      <c r="AH11" s="6">
        <f ca="1">ROUND(テーブル61129[[#This Row],[70歳以上]],-3)</f>
        <v>91000</v>
      </c>
      <c r="AI11" s="6"/>
      <c r="AK11" s="5" t="s">
        <v>13</v>
      </c>
      <c r="AL11">
        <f ca="1">ROUND(テーブル6112922[[#This Row],[20代]],-3)</f>
        <v>16000</v>
      </c>
      <c r="AM11">
        <f ca="1">ROUND(テーブル6112922[[#This Row],[30代]],-3)</f>
        <v>45000</v>
      </c>
      <c r="AN11">
        <f ca="1">ROUND(テーブル6112922[[#This Row],[40代]],-3)</f>
        <v>42000</v>
      </c>
      <c r="AO11">
        <f ca="1">ROUND(テーブル6112922[[#This Row],[50代]],-3)</f>
        <v>53000</v>
      </c>
      <c r="AP11">
        <f ca="1">ROUND(テーブル6112922[[#This Row],[60代]],-3)</f>
        <v>77000</v>
      </c>
      <c r="AQ11">
        <f ca="1">ROUND(テーブル6112922[[#This Row],[70歳以上]],-3)</f>
        <v>64000</v>
      </c>
    </row>
    <row r="12" spans="1:43" x14ac:dyDescent="0.55000000000000004">
      <c r="A12" s="5" t="s">
        <v>14</v>
      </c>
      <c r="B12" s="3">
        <f ca="1">ROUND(テーブル5[[#This Row],[20代]],-3)</f>
        <v>18000</v>
      </c>
      <c r="C12" s="3">
        <f ca="1">ROUND(テーブル5[[#This Row],[30代]],-3)</f>
        <v>44000</v>
      </c>
      <c r="D12" s="3">
        <f ca="1">ROUND(テーブル5[[#This Row],[40代]],-3)</f>
        <v>67000</v>
      </c>
      <c r="E12" s="3">
        <f ca="1">ROUND(テーブル5[[#This Row],[50代]],-3)</f>
        <v>84000</v>
      </c>
      <c r="F12" s="3">
        <f ca="1">ROUND(テーブル5[[#This Row],[60代]],-3)</f>
        <v>135000</v>
      </c>
      <c r="G12" s="3">
        <f ca="1">ROUND(テーブル5[[#This Row],[70歳以上]],-3)</f>
        <v>60000</v>
      </c>
      <c r="H12" s="3"/>
      <c r="I12" s="4"/>
      <c r="J12" s="5" t="s">
        <v>14</v>
      </c>
      <c r="K12" s="3">
        <f ca="1">ROUND(テーブル6[[#This Row],[20代]],-3)</f>
        <v>22000</v>
      </c>
      <c r="L12" s="3">
        <f ca="1">ROUND(テーブル6[[#This Row],[30代]],-3)</f>
        <v>49000</v>
      </c>
      <c r="M12" s="3">
        <f ca="1">ROUND(テーブル6[[#This Row],[40代]],-3)</f>
        <v>69000</v>
      </c>
      <c r="N12" s="3">
        <f ca="1">ROUND(テーブル6[[#This Row],[50代]],-3)</f>
        <v>97000</v>
      </c>
      <c r="O12" s="3">
        <f ca="1">ROUND(テーブル6[[#This Row],[60代]],-3)</f>
        <v>120000</v>
      </c>
      <c r="P12" s="3">
        <f ca="1">ROUND(テーブル6[[#This Row],[70歳以上]],-3)</f>
        <v>89000</v>
      </c>
      <c r="Q12" s="3"/>
      <c r="R12" s="4"/>
      <c r="S12" s="5" t="s">
        <v>14</v>
      </c>
      <c r="T12" s="3">
        <f ca="1">ROUND(テーブル611[[#This Row],[20代]],-3)</f>
        <v>20000</v>
      </c>
      <c r="U12" s="3">
        <f ca="1">ROUND(テーブル611[[#This Row],[30代]],-3)</f>
        <v>61000</v>
      </c>
      <c r="V12" s="3">
        <f ca="1">ROUND(テーブル611[[#This Row],[40代]],-3)</f>
        <v>62000</v>
      </c>
      <c r="W12" s="3">
        <f ca="1">ROUND(テーブル611[[#This Row],[50代]],-3)</f>
        <v>105000</v>
      </c>
      <c r="X12" s="3">
        <f ca="1">ROUND(テーブル611[[#This Row],[60代]],-3)</f>
        <v>117000</v>
      </c>
      <c r="Y12" s="3">
        <f ca="1">ROUND(テーブル611[[#This Row],[70歳以上]],-3)</f>
        <v>68000</v>
      </c>
      <c r="Z12" s="3"/>
      <c r="AB12" s="5" t="s">
        <v>14</v>
      </c>
      <c r="AC12" s="6">
        <f ca="1">ROUND(テーブル61129[[#This Row],[20代]],-3)</f>
        <v>19000</v>
      </c>
      <c r="AD12" s="6">
        <f ca="1">ROUND(テーブル61129[[#This Row],[30代]],-3)</f>
        <v>62000</v>
      </c>
      <c r="AE12" s="6">
        <f ca="1">ROUND(テーブル61129[[#This Row],[40代]],-3)</f>
        <v>96000</v>
      </c>
      <c r="AF12" s="6">
        <f ca="1">ROUND(テーブル61129[[#This Row],[50代]],-3)</f>
        <v>79000</v>
      </c>
      <c r="AG12" s="6">
        <f ca="1">ROUND(テーブル61129[[#This Row],[60代]],-3)</f>
        <v>147000</v>
      </c>
      <c r="AH12" s="6">
        <f ca="1">ROUND(テーブル61129[[#This Row],[70歳以上]],-3)</f>
        <v>103000</v>
      </c>
      <c r="AI12" s="6"/>
      <c r="AK12" s="5" t="s">
        <v>14</v>
      </c>
      <c r="AL12">
        <f ca="1">ROUND(テーブル6112922[[#This Row],[20代]],-3)</f>
        <v>18000</v>
      </c>
      <c r="AM12">
        <f ca="1">ROUND(テーブル6112922[[#This Row],[30代]],-3)</f>
        <v>47000</v>
      </c>
      <c r="AN12">
        <f ca="1">ROUND(テーブル6112922[[#This Row],[40代]],-3)</f>
        <v>47000</v>
      </c>
      <c r="AO12">
        <f ca="1">ROUND(テーブル6112922[[#This Row],[50代]],-3)</f>
        <v>55000</v>
      </c>
      <c r="AP12">
        <f ca="1">ROUND(テーブル6112922[[#This Row],[60代]],-3)</f>
        <v>78000</v>
      </c>
      <c r="AQ12">
        <f ca="1">ROUND(テーブル6112922[[#This Row],[70歳以上]],-3)</f>
        <v>68000</v>
      </c>
    </row>
    <row r="13" spans="1:43" x14ac:dyDescent="0.55000000000000004">
      <c r="A13" s="5" t="s">
        <v>15</v>
      </c>
      <c r="B13" s="3">
        <f ca="1">ROUND(テーブル5[[#This Row],[20代]],-3)</f>
        <v>19000</v>
      </c>
      <c r="C13" s="3">
        <f ca="1">ROUND(テーブル5[[#This Row],[30代]],-3)</f>
        <v>46000</v>
      </c>
      <c r="D13" s="3">
        <f ca="1">ROUND(テーブル5[[#This Row],[40代]],-3)</f>
        <v>68000</v>
      </c>
      <c r="E13" s="3">
        <f ca="1">ROUND(テーブル5[[#This Row],[50代]],-3)</f>
        <v>81000</v>
      </c>
      <c r="F13" s="3">
        <f ca="1">ROUND(テーブル5[[#This Row],[60代]],-3)</f>
        <v>136000</v>
      </c>
      <c r="G13" s="3">
        <f ca="1">ROUND(テーブル5[[#This Row],[70歳以上]],-3)</f>
        <v>73000</v>
      </c>
      <c r="H13" s="3"/>
      <c r="I13" s="4"/>
      <c r="J13" s="5" t="s">
        <v>15</v>
      </c>
      <c r="K13" s="3">
        <f ca="1">ROUND(テーブル6[[#This Row],[20代]],-3)</f>
        <v>19000</v>
      </c>
      <c r="L13" s="3">
        <f ca="1">ROUND(テーブル6[[#This Row],[30代]],-3)</f>
        <v>51000</v>
      </c>
      <c r="M13" s="3">
        <f ca="1">ROUND(テーブル6[[#This Row],[40代]],-3)</f>
        <v>70000</v>
      </c>
      <c r="N13" s="3">
        <f ca="1">ROUND(テーブル6[[#This Row],[50代]],-3)</f>
        <v>98000</v>
      </c>
      <c r="O13" s="3">
        <f ca="1">ROUND(テーブル6[[#This Row],[60代]],-3)</f>
        <v>124000</v>
      </c>
      <c r="P13" s="3">
        <f ca="1">ROUND(テーブル6[[#This Row],[70歳以上]],-3)</f>
        <v>109000</v>
      </c>
      <c r="Q13" s="3"/>
      <c r="R13" s="4"/>
      <c r="S13" s="5" t="s">
        <v>15</v>
      </c>
      <c r="T13" s="3">
        <f ca="1">ROUND(テーブル611[[#This Row],[20代]],-3)</f>
        <v>24000</v>
      </c>
      <c r="U13" s="3">
        <f ca="1">ROUND(テーブル611[[#This Row],[30代]],-3)</f>
        <v>60000</v>
      </c>
      <c r="V13" s="3">
        <f ca="1">ROUND(テーブル611[[#This Row],[40代]],-3)</f>
        <v>65000</v>
      </c>
      <c r="W13" s="3">
        <f ca="1">ROUND(テーブル611[[#This Row],[50代]],-3)</f>
        <v>104000</v>
      </c>
      <c r="X13" s="3">
        <f ca="1">ROUND(テーブル611[[#This Row],[60代]],-3)</f>
        <v>109000</v>
      </c>
      <c r="Y13" s="3">
        <f ca="1">ROUND(テーブル611[[#This Row],[70歳以上]],-3)</f>
        <v>84000</v>
      </c>
      <c r="Z13" s="3"/>
      <c r="AB13" s="5" t="s">
        <v>15</v>
      </c>
      <c r="AC13" s="6">
        <f ca="1">ROUND(テーブル61129[[#This Row],[20代]],-3)</f>
        <v>22000</v>
      </c>
      <c r="AD13" s="6">
        <f ca="1">ROUND(テーブル61129[[#This Row],[30代]],-3)</f>
        <v>54000</v>
      </c>
      <c r="AE13" s="6">
        <f ca="1">ROUND(テーブル61129[[#This Row],[40代]],-3)</f>
        <v>99000</v>
      </c>
      <c r="AF13" s="6">
        <f ca="1">ROUND(テーブル61129[[#This Row],[50代]],-3)</f>
        <v>83000</v>
      </c>
      <c r="AG13" s="6">
        <f ca="1">ROUND(テーブル61129[[#This Row],[60代]],-3)</f>
        <v>139000</v>
      </c>
      <c r="AH13" s="6">
        <f ca="1">ROUND(テーブル61129[[#This Row],[70歳以上]],-3)</f>
        <v>133000</v>
      </c>
      <c r="AI13" s="6"/>
      <c r="AK13" s="5" t="s">
        <v>15</v>
      </c>
      <c r="AL13">
        <f ca="1">ROUND(テーブル6112922[[#This Row],[20代]],-3)</f>
        <v>20000</v>
      </c>
      <c r="AM13">
        <f ca="1">ROUND(テーブル6112922[[#This Row],[30代]],-3)</f>
        <v>50000</v>
      </c>
      <c r="AN13">
        <f ca="1">ROUND(テーブル6112922[[#This Row],[40代]],-3)</f>
        <v>51000</v>
      </c>
      <c r="AO13">
        <f ca="1">ROUND(テーブル6112922[[#This Row],[50代]],-3)</f>
        <v>56000</v>
      </c>
      <c r="AP13">
        <f ca="1">ROUND(テーブル6112922[[#This Row],[60代]],-3)</f>
        <v>71000</v>
      </c>
      <c r="AQ13">
        <f ca="1">ROUND(テーブル6112922[[#This Row],[70歳以上]],-3)</f>
        <v>79000</v>
      </c>
    </row>
    <row r="14" spans="1:43" x14ac:dyDescent="0.55000000000000004">
      <c r="A14" s="5" t="s">
        <v>16</v>
      </c>
      <c r="B14" s="3">
        <f ca="1">ROUND(テーブル5[[#This Row],[20代]],-3)</f>
        <v>22000</v>
      </c>
      <c r="C14" s="3">
        <f ca="1">ROUND(テーブル5[[#This Row],[30代]],-3)</f>
        <v>49000</v>
      </c>
      <c r="D14" s="3">
        <f ca="1">ROUND(テーブル5[[#This Row],[40代]],-3)</f>
        <v>70000</v>
      </c>
      <c r="E14" s="3">
        <f ca="1">ROUND(テーブル5[[#This Row],[50代]],-3)</f>
        <v>76000</v>
      </c>
      <c r="F14" s="3">
        <f ca="1">ROUND(テーブル5[[#This Row],[60代]],-3)</f>
        <v>137000</v>
      </c>
      <c r="G14" s="3">
        <f ca="1">ROUND(テーブル5[[#This Row],[70歳以上]],-3)</f>
        <v>77000</v>
      </c>
      <c r="H14" s="3"/>
      <c r="I14" s="4"/>
      <c r="J14" s="5" t="s">
        <v>16</v>
      </c>
      <c r="K14" s="3">
        <f ca="1">ROUND(テーブル6[[#This Row],[20代]],-3)</f>
        <v>21000</v>
      </c>
      <c r="L14" s="3">
        <f ca="1">ROUND(テーブル6[[#This Row],[30代]],-3)</f>
        <v>51000</v>
      </c>
      <c r="M14" s="3">
        <f ca="1">ROUND(テーブル6[[#This Row],[40代]],-3)</f>
        <v>69000</v>
      </c>
      <c r="N14" s="3">
        <f ca="1">ROUND(テーブル6[[#This Row],[50代]],-3)</f>
        <v>94000</v>
      </c>
      <c r="O14" s="3">
        <f ca="1">ROUND(テーブル6[[#This Row],[60代]],-3)</f>
        <v>125000</v>
      </c>
      <c r="P14" s="3">
        <f ca="1">ROUND(テーブル6[[#This Row],[70歳以上]],-3)</f>
        <v>115000</v>
      </c>
      <c r="Q14" s="3"/>
      <c r="R14" s="4"/>
      <c r="S14" s="5" t="s">
        <v>16</v>
      </c>
      <c r="T14" s="3">
        <f ca="1">ROUND(テーブル611[[#This Row],[20代]],-3)</f>
        <v>25000</v>
      </c>
      <c r="U14" s="3">
        <f ca="1">ROUND(テーブル611[[#This Row],[30代]],-3)</f>
        <v>61000</v>
      </c>
      <c r="V14" s="3">
        <f ca="1">ROUND(テーブル611[[#This Row],[40代]],-3)</f>
        <v>68000</v>
      </c>
      <c r="W14" s="3">
        <f ca="1">ROUND(テーブル611[[#This Row],[50代]],-3)</f>
        <v>102000</v>
      </c>
      <c r="X14" s="3">
        <f ca="1">ROUND(テーブル611[[#This Row],[60代]],-3)</f>
        <v>104000</v>
      </c>
      <c r="Y14" s="3">
        <f ca="1">ROUND(テーブル611[[#This Row],[70歳以上]],-3)</f>
        <v>89000</v>
      </c>
      <c r="Z14" s="3"/>
      <c r="AB14" s="5" t="s">
        <v>16</v>
      </c>
      <c r="AC14" s="6">
        <f ca="1">ROUND(テーブル61129[[#This Row],[20代]],-3)</f>
        <v>19000</v>
      </c>
      <c r="AD14" s="6">
        <f ca="1">ROUND(テーブル61129[[#This Row],[30代]],-3)</f>
        <v>50000</v>
      </c>
      <c r="AE14" s="6">
        <f ca="1">ROUND(テーブル61129[[#This Row],[40代]],-3)</f>
        <v>93000</v>
      </c>
      <c r="AF14" s="6">
        <f ca="1">ROUND(テーブル61129[[#This Row],[50代]],-3)</f>
        <v>80000</v>
      </c>
      <c r="AG14" s="6">
        <f ca="1">ROUND(テーブル61129[[#This Row],[60代]],-3)</f>
        <v>139000</v>
      </c>
      <c r="AH14" s="6">
        <f ca="1">ROUND(テーブル61129[[#This Row],[70歳以上]],-3)</f>
        <v>123000</v>
      </c>
      <c r="AI14" s="6"/>
      <c r="AK14" s="5" t="s">
        <v>16</v>
      </c>
      <c r="AL14">
        <f ca="1">ROUND(テーブル6112922[[#This Row],[20代]],-3)</f>
        <v>20000</v>
      </c>
      <c r="AM14">
        <f ca="1">ROUND(テーブル6112922[[#This Row],[30代]],-3)</f>
        <v>51000</v>
      </c>
      <c r="AN14">
        <f ca="1">ROUND(テーブル6112922[[#This Row],[40代]],-3)</f>
        <v>52000</v>
      </c>
      <c r="AO14">
        <f ca="1">ROUND(テーブル6112922[[#This Row],[50代]],-3)</f>
        <v>56000</v>
      </c>
      <c r="AP14">
        <f ca="1">ROUND(テーブル6112922[[#This Row],[60代]],-3)</f>
        <v>74000</v>
      </c>
      <c r="AQ14">
        <f ca="1">ROUND(テーブル6112922[[#This Row],[70歳以上]],-3)</f>
        <v>86000</v>
      </c>
    </row>
    <row r="15" spans="1:43" x14ac:dyDescent="0.55000000000000004">
      <c r="A15" s="5" t="s">
        <v>17</v>
      </c>
      <c r="B15" s="3">
        <f ca="1">ROUND(テーブル5[[#This Row],[20代]],-3)</f>
        <v>23000</v>
      </c>
      <c r="C15" s="3">
        <f ca="1">ROUND(テーブル5[[#This Row],[30代]],-3)</f>
        <v>57000</v>
      </c>
      <c r="D15" s="3">
        <f ca="1">ROUND(テーブル5[[#This Row],[40代]],-3)</f>
        <v>73000</v>
      </c>
      <c r="E15" s="3">
        <f ca="1">ROUND(テーブル5[[#This Row],[50代]],-3)</f>
        <v>78000</v>
      </c>
      <c r="F15" s="3">
        <f ca="1">ROUND(テーブル5[[#This Row],[60代]],-3)</f>
        <v>139000</v>
      </c>
      <c r="G15" s="3">
        <f ca="1">ROUND(テーブル5[[#This Row],[70歳以上]],-3)</f>
        <v>85000</v>
      </c>
      <c r="H15" s="3"/>
      <c r="I15" s="4"/>
      <c r="J15" s="5" t="s">
        <v>17</v>
      </c>
      <c r="K15" s="3">
        <f ca="1">ROUND(テーブル6[[#This Row],[20代]],-3)</f>
        <v>23000</v>
      </c>
      <c r="L15" s="3">
        <f ca="1">ROUND(テーブル6[[#This Row],[30代]],-3)</f>
        <v>53000</v>
      </c>
      <c r="M15" s="3">
        <f ca="1">ROUND(テーブル6[[#This Row],[40代]],-3)</f>
        <v>70000</v>
      </c>
      <c r="N15" s="3">
        <f ca="1">ROUND(テーブル6[[#This Row],[50代]],-3)</f>
        <v>96000</v>
      </c>
      <c r="O15" s="3">
        <f ca="1">ROUND(テーブル6[[#This Row],[60代]],-3)</f>
        <v>126000</v>
      </c>
      <c r="P15" s="3">
        <f ca="1">ROUND(テーブル6[[#This Row],[70歳以上]],-3)</f>
        <v>121000</v>
      </c>
      <c r="Q15" s="3"/>
      <c r="R15" s="4"/>
      <c r="S15" s="5" t="s">
        <v>17</v>
      </c>
      <c r="T15" s="3">
        <f ca="1">ROUND(テーブル611[[#This Row],[20代]],-3)</f>
        <v>25000</v>
      </c>
      <c r="U15" s="3">
        <f ca="1">ROUND(テーブル611[[#This Row],[30代]],-3)</f>
        <v>64000</v>
      </c>
      <c r="V15" s="3">
        <f ca="1">ROUND(テーブル611[[#This Row],[40代]],-3)</f>
        <v>71000</v>
      </c>
      <c r="W15" s="3">
        <f ca="1">ROUND(テーブル611[[#This Row],[50代]],-3)</f>
        <v>102000</v>
      </c>
      <c r="X15" s="3">
        <f ca="1">ROUND(テーブル611[[#This Row],[60代]],-3)</f>
        <v>104000</v>
      </c>
      <c r="Y15" s="3">
        <f ca="1">ROUND(テーブル611[[#This Row],[70歳以上]],-3)</f>
        <v>97000</v>
      </c>
      <c r="Z15" s="3"/>
      <c r="AB15" s="5" t="s">
        <v>17</v>
      </c>
      <c r="AC15" s="6">
        <f ca="1">ROUND(テーブル61129[[#This Row],[20代]],-3)</f>
        <v>20000</v>
      </c>
      <c r="AD15" s="6">
        <f ca="1">ROUND(テーブル61129[[#This Row],[30代]],-3)</f>
        <v>52000</v>
      </c>
      <c r="AE15" s="6">
        <f ca="1">ROUND(テーブル61129[[#This Row],[40代]],-3)</f>
        <v>93000</v>
      </c>
      <c r="AF15" s="6">
        <f ca="1">ROUND(テーブル61129[[#This Row],[50代]],-3)</f>
        <v>82000</v>
      </c>
      <c r="AG15" s="6">
        <f ca="1">ROUND(テーブル61129[[#This Row],[60代]],-3)</f>
        <v>136000</v>
      </c>
      <c r="AH15" s="6">
        <f ca="1">ROUND(テーブル61129[[#This Row],[70歳以上]],-3)</f>
        <v>126000</v>
      </c>
      <c r="AI15" s="6"/>
      <c r="AK15" s="5" t="s">
        <v>17</v>
      </c>
      <c r="AL15">
        <f ca="1">ROUND(テーブル6112922[[#This Row],[20代]],-3)</f>
        <v>20000</v>
      </c>
      <c r="AM15">
        <f ca="1">ROUND(テーブル6112922[[#This Row],[30代]],-3)</f>
        <v>52000</v>
      </c>
      <c r="AN15">
        <f ca="1">ROUND(テーブル6112922[[#This Row],[40代]],-3)</f>
        <v>55000</v>
      </c>
      <c r="AO15">
        <f ca="1">ROUND(テーブル6112922[[#This Row],[50代]],-3)</f>
        <v>62000</v>
      </c>
      <c r="AP15">
        <f ca="1">ROUND(テーブル6112922[[#This Row],[60代]],-3)</f>
        <v>76000</v>
      </c>
      <c r="AQ15">
        <f ca="1">ROUND(テーブル6112922[[#This Row],[70歳以上]],-3)</f>
        <v>92000</v>
      </c>
    </row>
    <row r="16" spans="1:43" x14ac:dyDescent="0.55000000000000004">
      <c r="A16" s="5" t="s">
        <v>18</v>
      </c>
      <c r="B16" s="3">
        <f ca="1">ROUND(テーブル5[[#This Row],[20代]],-3)</f>
        <v>25000</v>
      </c>
      <c r="C16" s="3">
        <f ca="1">ROUND(テーブル5[[#This Row],[30代]],-3)</f>
        <v>61000</v>
      </c>
      <c r="D16" s="3">
        <f ca="1">ROUND(テーブル5[[#This Row],[40代]],-3)</f>
        <v>75000</v>
      </c>
      <c r="E16" s="3">
        <f ca="1">ROUND(テーブル5[[#This Row],[50代]],-3)</f>
        <v>84000</v>
      </c>
      <c r="F16" s="3">
        <f ca="1">ROUND(テーブル5[[#This Row],[60代]],-3)</f>
        <v>141000</v>
      </c>
      <c r="G16" s="3">
        <f ca="1">ROUND(テーブル5[[#This Row],[70歳以上]],-3)</f>
        <v>86000</v>
      </c>
      <c r="H16" s="3"/>
      <c r="I16" s="4"/>
      <c r="J16" s="5" t="s">
        <v>18</v>
      </c>
      <c r="K16" s="3">
        <f ca="1">ROUND(テーブル6[[#This Row],[20代]],-3)</f>
        <v>25000</v>
      </c>
      <c r="L16" s="3">
        <f ca="1">ROUND(テーブル6[[#This Row],[30代]],-3)</f>
        <v>54000</v>
      </c>
      <c r="M16" s="3">
        <f ca="1">ROUND(テーブル6[[#This Row],[40代]],-3)</f>
        <v>76000</v>
      </c>
      <c r="N16" s="3">
        <f ca="1">ROUND(テーブル6[[#This Row],[50代]],-3)</f>
        <v>100000</v>
      </c>
      <c r="O16" s="3">
        <f ca="1">ROUND(テーブル6[[#This Row],[60代]],-3)</f>
        <v>127000</v>
      </c>
      <c r="P16" s="3">
        <f ca="1">ROUND(テーブル6[[#This Row],[70歳以上]],-3)</f>
        <v>124000</v>
      </c>
      <c r="Q16" s="3"/>
      <c r="R16" s="4"/>
      <c r="S16" s="5" t="s">
        <v>18</v>
      </c>
      <c r="T16" s="3">
        <f ca="1">ROUND(テーブル611[[#This Row],[20代]],-3)</f>
        <v>27000</v>
      </c>
      <c r="U16" s="3">
        <f ca="1">ROUND(テーブル611[[#This Row],[30代]],-3)</f>
        <v>64000</v>
      </c>
      <c r="V16" s="3">
        <f ca="1">ROUND(テーブル611[[#This Row],[40代]],-3)</f>
        <v>74000</v>
      </c>
      <c r="W16" s="3">
        <f ca="1">ROUND(テーブル611[[#This Row],[50代]],-3)</f>
        <v>105000</v>
      </c>
      <c r="X16" s="3">
        <f ca="1">ROUND(テーブル611[[#This Row],[60代]],-3)</f>
        <v>109000</v>
      </c>
      <c r="Y16" s="3">
        <f ca="1">ROUND(テーブル611[[#This Row],[70歳以上]],-3)</f>
        <v>102000</v>
      </c>
      <c r="Z16" s="3"/>
      <c r="AB16" s="5" t="s">
        <v>18</v>
      </c>
      <c r="AC16" s="6">
        <f ca="1">ROUND(テーブル61129[[#This Row],[20代]],-3)</f>
        <v>27000</v>
      </c>
      <c r="AD16" s="6">
        <f ca="1">ROUND(テーブル61129[[#This Row],[30代]],-3)</f>
        <v>56000</v>
      </c>
      <c r="AE16" s="6">
        <f ca="1">ROUND(テーブル61129[[#This Row],[40代]],-3)</f>
        <v>99000</v>
      </c>
      <c r="AF16" s="6">
        <f ca="1">ROUND(テーブル61129[[#This Row],[50代]],-3)</f>
        <v>86000</v>
      </c>
      <c r="AG16" s="6">
        <f ca="1">ROUND(テーブル61129[[#This Row],[60代]],-3)</f>
        <v>133000</v>
      </c>
      <c r="AH16" s="6">
        <f ca="1">ROUND(テーブル61129[[#This Row],[70歳以上]],-3)</f>
        <v>125000</v>
      </c>
      <c r="AI16" s="6"/>
      <c r="AK16" s="5" t="s">
        <v>18</v>
      </c>
      <c r="AL16">
        <f ca="1">ROUND(テーブル6112922[[#This Row],[20代]],-3)</f>
        <v>20000</v>
      </c>
      <c r="AM16">
        <f ca="1">ROUND(テーブル6112922[[#This Row],[30代]],-3)</f>
        <v>53000</v>
      </c>
      <c r="AN16">
        <f ca="1">ROUND(テーブル6112922[[#This Row],[40代]],-3)</f>
        <v>56000</v>
      </c>
      <c r="AO16">
        <f ca="1">ROUND(テーブル6112922[[#This Row],[50代]],-3)</f>
        <v>68000</v>
      </c>
      <c r="AP16">
        <f ca="1">ROUND(テーブル6112922[[#This Row],[60代]],-3)</f>
        <v>76000</v>
      </c>
      <c r="AQ16">
        <f ca="1">ROUND(テーブル6112922[[#This Row],[70歳以上]],-3)</f>
        <v>95000</v>
      </c>
    </row>
    <row r="17" spans="1:43" x14ac:dyDescent="0.55000000000000004">
      <c r="A17" s="5" t="s">
        <v>19</v>
      </c>
      <c r="B17" s="3">
        <f ca="1">ROUND(テーブル5[[#This Row],[20代]],-3)</f>
        <v>26000</v>
      </c>
      <c r="C17" s="3">
        <f ca="1">ROUND(テーブル5[[#This Row],[30代]],-3)</f>
        <v>62000</v>
      </c>
      <c r="D17" s="3">
        <f ca="1">ROUND(テーブル5[[#This Row],[40代]],-3)</f>
        <v>76000</v>
      </c>
      <c r="E17" s="3">
        <f ca="1">ROUND(テーブル5[[#This Row],[50代]],-3)</f>
        <v>87000</v>
      </c>
      <c r="F17" s="3">
        <f ca="1">ROUND(テーブル5[[#This Row],[60代]],-3)</f>
        <v>145000</v>
      </c>
      <c r="G17" s="3">
        <f ca="1">ROUND(テーブル5[[#This Row],[70歳以上]],-3)</f>
        <v>80000</v>
      </c>
      <c r="H17" s="3"/>
      <c r="I17" s="4"/>
      <c r="J17" s="5" t="s">
        <v>19</v>
      </c>
      <c r="K17" s="3">
        <f ca="1">ROUND(テーブル6[[#This Row],[20代]],-3)</f>
        <v>23000</v>
      </c>
      <c r="L17" s="3">
        <f ca="1">ROUND(テーブル6[[#This Row],[30代]],-3)</f>
        <v>55000</v>
      </c>
      <c r="M17" s="3">
        <f ca="1">ROUND(テーブル6[[#This Row],[40代]],-3)</f>
        <v>79000</v>
      </c>
      <c r="N17" s="3">
        <f ca="1">ROUND(テーブル6[[#This Row],[50代]],-3)</f>
        <v>103000</v>
      </c>
      <c r="O17" s="3">
        <f ca="1">ROUND(テーブル6[[#This Row],[60代]],-3)</f>
        <v>131000</v>
      </c>
      <c r="P17" s="3">
        <f ca="1">ROUND(テーブル6[[#This Row],[70歳以上]],-3)</f>
        <v>118000</v>
      </c>
      <c r="Q17" s="3"/>
      <c r="R17" s="4"/>
      <c r="S17" s="5" t="s">
        <v>19</v>
      </c>
      <c r="T17" s="3">
        <f ca="1">ROUND(テーブル611[[#This Row],[20代]],-3)</f>
        <v>26000</v>
      </c>
      <c r="U17" s="3">
        <f ca="1">ROUND(テーブル611[[#This Row],[30代]],-3)</f>
        <v>64000</v>
      </c>
      <c r="V17" s="3">
        <f ca="1">ROUND(テーブル611[[#This Row],[40代]],-3)</f>
        <v>75000</v>
      </c>
      <c r="W17" s="3">
        <f ca="1">ROUND(テーブル611[[#This Row],[50代]],-3)</f>
        <v>107000</v>
      </c>
      <c r="X17" s="3">
        <f ca="1">ROUND(テーブル611[[#This Row],[60代]],-3)</f>
        <v>115000</v>
      </c>
      <c r="Y17" s="3">
        <f ca="1">ROUND(テーブル611[[#This Row],[70歳以上]],-3)</f>
        <v>101000</v>
      </c>
      <c r="Z17" s="3"/>
      <c r="AB17" s="5" t="s">
        <v>19</v>
      </c>
      <c r="AC17" s="6">
        <f ca="1">ROUND(テーブル61129[[#This Row],[20代]],-3)</f>
        <v>28000</v>
      </c>
      <c r="AD17" s="6">
        <f ca="1">ROUND(テーブル61129[[#This Row],[30代]],-3)</f>
        <v>57000</v>
      </c>
      <c r="AE17" s="6">
        <f ca="1">ROUND(テーブル61129[[#This Row],[40代]],-3)</f>
        <v>101000</v>
      </c>
      <c r="AF17" s="6">
        <f ca="1">ROUND(テーブル61129[[#This Row],[50代]],-3)</f>
        <v>86000</v>
      </c>
      <c r="AG17" s="6">
        <f ca="1">ROUND(テーブル61129[[#This Row],[60代]],-3)</f>
        <v>133000</v>
      </c>
      <c r="AH17" s="6">
        <f ca="1">ROUND(テーブル61129[[#This Row],[70歳以上]],-3)</f>
        <v>118000</v>
      </c>
      <c r="AI17" s="6"/>
      <c r="AK17" s="5" t="s">
        <v>19</v>
      </c>
      <c r="AL17">
        <f ca="1">ROUND(テーブル6112922[[#This Row],[20代]],-3)</f>
        <v>19000</v>
      </c>
      <c r="AM17">
        <f ca="1">ROUND(テーブル6112922[[#This Row],[30代]],-3)</f>
        <v>55000</v>
      </c>
      <c r="AN17">
        <f ca="1">ROUND(テーブル6112922[[#This Row],[40代]],-3)</f>
        <v>58000</v>
      </c>
      <c r="AO17">
        <f ca="1">ROUND(テーブル6112922[[#This Row],[50代]],-3)</f>
        <v>70000</v>
      </c>
      <c r="AP17">
        <f ca="1">ROUND(テーブル6112922[[#This Row],[60代]],-3)</f>
        <v>78000</v>
      </c>
      <c r="AQ17">
        <f ca="1">ROUND(テーブル6112922[[#This Row],[70歳以上]],-3)</f>
        <v>91000</v>
      </c>
    </row>
    <row r="18" spans="1:43" x14ac:dyDescent="0.55000000000000004">
      <c r="A18" s="5" t="s">
        <v>20</v>
      </c>
      <c r="B18" s="3">
        <f ca="1">ROUND(テーブル5[[#This Row],[20代]],-3)</f>
        <v>27000</v>
      </c>
      <c r="C18" s="3">
        <f ca="1">ROUND(テーブル5[[#This Row],[30代]],-3)</f>
        <v>62000</v>
      </c>
      <c r="D18" s="3">
        <f ca="1">ROUND(テーブル5[[#This Row],[40代]],-3)</f>
        <v>76000</v>
      </c>
      <c r="E18" s="3">
        <f ca="1">ROUND(テーブル5[[#This Row],[50代]],-3)</f>
        <v>87000</v>
      </c>
      <c r="F18" s="3">
        <f ca="1">ROUND(テーブル5[[#This Row],[60代]],-3)</f>
        <v>146000</v>
      </c>
      <c r="G18" s="3">
        <f ca="1">ROUND(テーブル5[[#This Row],[70歳以上]],-3)</f>
        <v>70000</v>
      </c>
      <c r="H18" s="3"/>
      <c r="I18" s="4"/>
      <c r="J18" s="5" t="s">
        <v>20</v>
      </c>
      <c r="K18" s="3">
        <f ca="1">ROUND(テーブル6[[#This Row],[20代]],-3)</f>
        <v>24000</v>
      </c>
      <c r="L18" s="3">
        <f ca="1">ROUND(テーブル6[[#This Row],[30代]],-3)</f>
        <v>53000</v>
      </c>
      <c r="M18" s="3">
        <f ca="1">ROUND(テーブル6[[#This Row],[40代]],-3)</f>
        <v>79000</v>
      </c>
      <c r="N18" s="3">
        <f ca="1">ROUND(テーブル6[[#This Row],[50代]],-3)</f>
        <v>106000</v>
      </c>
      <c r="O18" s="3">
        <f ca="1">ROUND(テーブル6[[#This Row],[60代]],-3)</f>
        <v>130000</v>
      </c>
      <c r="P18" s="3">
        <f ca="1">ROUND(テーブル6[[#This Row],[70歳以上]],-3)</f>
        <v>107000</v>
      </c>
      <c r="Q18" s="3"/>
      <c r="R18" s="4"/>
      <c r="S18" s="5" t="s">
        <v>20</v>
      </c>
      <c r="T18" s="3">
        <f ca="1">ROUND(テーブル611[[#This Row],[20代]],-3)</f>
        <v>25000</v>
      </c>
      <c r="U18" s="3">
        <f ca="1">ROUND(テーブル611[[#This Row],[30代]],-3)</f>
        <v>68000</v>
      </c>
      <c r="V18" s="3">
        <f ca="1">ROUND(テーブル611[[#This Row],[40代]],-3)</f>
        <v>76000</v>
      </c>
      <c r="W18" s="3">
        <f ca="1">ROUND(テーブル611[[#This Row],[50代]],-3)</f>
        <v>108000</v>
      </c>
      <c r="X18" s="3">
        <f ca="1">ROUND(テーブル611[[#This Row],[60代]],-3)</f>
        <v>116000</v>
      </c>
      <c r="Y18" s="3">
        <f ca="1">ROUND(テーブル611[[#This Row],[70歳以上]],-3)</f>
        <v>95000</v>
      </c>
      <c r="Z18" s="3"/>
      <c r="AB18" s="5" t="s">
        <v>20</v>
      </c>
      <c r="AC18" s="6">
        <f ca="1">ROUND(テーブル61129[[#This Row],[20代]],-3)</f>
        <v>31000</v>
      </c>
      <c r="AD18" s="6">
        <f ca="1">ROUND(テーブル61129[[#This Row],[30代]],-3)</f>
        <v>67000</v>
      </c>
      <c r="AE18" s="6">
        <f ca="1">ROUND(テーブル61129[[#This Row],[40代]],-3)</f>
        <v>99000</v>
      </c>
      <c r="AF18" s="6">
        <f ca="1">ROUND(テーブル61129[[#This Row],[50代]],-3)</f>
        <v>85000</v>
      </c>
      <c r="AG18" s="6">
        <f ca="1">ROUND(テーブル61129[[#This Row],[60代]],-3)</f>
        <v>132000</v>
      </c>
      <c r="AH18" s="6">
        <f ca="1">ROUND(テーブル61129[[#This Row],[70歳以上]],-3)</f>
        <v>109000</v>
      </c>
      <c r="AI18" s="6"/>
      <c r="AK18" s="5" t="s">
        <v>20</v>
      </c>
      <c r="AL18">
        <f ca="1">ROUND(テーブル6112922[[#This Row],[20代]],-3)</f>
        <v>17000</v>
      </c>
      <c r="AM18">
        <f ca="1">ROUND(テーブル6112922[[#This Row],[30代]],-3)</f>
        <v>66000</v>
      </c>
      <c r="AN18">
        <f ca="1">ROUND(テーブル6112922[[#This Row],[40代]],-3)</f>
        <v>57000</v>
      </c>
      <c r="AO18">
        <f ca="1">ROUND(テーブル6112922[[#This Row],[50代]],-3)</f>
        <v>70000</v>
      </c>
      <c r="AP18">
        <f ca="1">ROUND(テーブル6112922[[#This Row],[60代]],-3)</f>
        <v>77000</v>
      </c>
      <c r="AQ18">
        <f ca="1">ROUND(テーブル6112922[[#This Row],[70歳以上]],-3)</f>
        <v>91000</v>
      </c>
    </row>
    <row r="19" spans="1:43" x14ac:dyDescent="0.55000000000000004">
      <c r="A19" s="5" t="s">
        <v>21</v>
      </c>
      <c r="B19" s="3">
        <f ca="1">ROUND(テーブル5[[#This Row],[20代]],-3)</f>
        <v>30000</v>
      </c>
      <c r="C19" s="3">
        <f ca="1">ROUND(テーブル5[[#This Row],[30代]],-3)</f>
        <v>64000</v>
      </c>
      <c r="D19" s="3">
        <f ca="1">ROUND(テーブル5[[#This Row],[40代]],-3)</f>
        <v>78000</v>
      </c>
      <c r="E19" s="3">
        <f ca="1">ROUND(テーブル5[[#This Row],[50代]],-3)</f>
        <v>88000</v>
      </c>
      <c r="F19" s="3">
        <f ca="1">ROUND(テーブル5[[#This Row],[60代]],-3)</f>
        <v>144000</v>
      </c>
      <c r="G19" s="3">
        <f ca="1">ROUND(テーブル5[[#This Row],[70歳以上]],-3)</f>
        <v>70000</v>
      </c>
      <c r="H19" s="3"/>
      <c r="I19" s="4"/>
      <c r="J19" s="5" t="s">
        <v>21</v>
      </c>
      <c r="K19" s="3">
        <f ca="1">ROUND(テーブル6[[#This Row],[20代]],-3)</f>
        <v>24000</v>
      </c>
      <c r="L19" s="3">
        <f ca="1">ROUND(テーブル6[[#This Row],[30代]],-3)</f>
        <v>52000</v>
      </c>
      <c r="M19" s="3">
        <f ca="1">ROUND(テーブル6[[#This Row],[40代]],-3)</f>
        <v>78000</v>
      </c>
      <c r="N19" s="3">
        <f ca="1">ROUND(テーブル6[[#This Row],[50代]],-3)</f>
        <v>103000</v>
      </c>
      <c r="O19" s="3">
        <f ca="1">ROUND(テーブル6[[#This Row],[60代]],-3)</f>
        <v>129000</v>
      </c>
      <c r="P19" s="3">
        <f ca="1">ROUND(テーブル6[[#This Row],[70歳以上]],-3)</f>
        <v>98000</v>
      </c>
      <c r="Q19" s="3"/>
      <c r="R19" s="4"/>
      <c r="S19" s="5" t="s">
        <v>21</v>
      </c>
      <c r="T19" s="3">
        <f ca="1">ROUND(テーブル611[[#This Row],[20代]],-3)</f>
        <v>26000</v>
      </c>
      <c r="U19" s="3">
        <f ca="1">ROUND(テーブル611[[#This Row],[30代]],-3)</f>
        <v>69000</v>
      </c>
      <c r="V19" s="3">
        <f ca="1">ROUND(テーブル611[[#This Row],[40代]],-3)</f>
        <v>76000</v>
      </c>
      <c r="W19" s="3">
        <f ca="1">ROUND(テーブル611[[#This Row],[50代]],-3)</f>
        <v>110000</v>
      </c>
      <c r="X19" s="3">
        <f ca="1">ROUND(テーブル611[[#This Row],[60代]],-3)</f>
        <v>119000</v>
      </c>
      <c r="Y19" s="3">
        <f ca="1">ROUND(テーブル611[[#This Row],[70歳以上]],-3)</f>
        <v>91000</v>
      </c>
      <c r="Z19" s="3"/>
      <c r="AB19" s="5" t="s">
        <v>21</v>
      </c>
      <c r="AC19" s="6">
        <f ca="1">ROUND(テーブル61129[[#This Row],[20代]],-3)</f>
        <v>30000</v>
      </c>
      <c r="AD19" s="6">
        <f ca="1">ROUND(テーブル61129[[#This Row],[30代]],-3)</f>
        <v>67000</v>
      </c>
      <c r="AE19" s="6">
        <f ca="1">ROUND(テーブル61129[[#This Row],[40代]],-3)</f>
        <v>100000</v>
      </c>
      <c r="AF19" s="6">
        <f ca="1">ROUND(テーブル61129[[#This Row],[50代]],-3)</f>
        <v>85000</v>
      </c>
      <c r="AG19" s="6">
        <f ca="1">ROUND(テーブル61129[[#This Row],[60代]],-3)</f>
        <v>138000</v>
      </c>
      <c r="AH19" s="6">
        <f ca="1">ROUND(テーブル61129[[#This Row],[70歳以上]],-3)</f>
        <v>111000</v>
      </c>
      <c r="AI19" s="6"/>
      <c r="AK19" s="5" t="s">
        <v>21</v>
      </c>
      <c r="AL19">
        <f ca="1">ROUND(テーブル6112922[[#This Row],[20代]],-3)</f>
        <v>18000</v>
      </c>
      <c r="AM19">
        <f ca="1">ROUND(テーブル6112922[[#This Row],[30代]],-3)</f>
        <v>67000</v>
      </c>
      <c r="AN19">
        <f ca="1">ROUND(テーブル6112922[[#This Row],[40代]],-3)</f>
        <v>58000</v>
      </c>
      <c r="AO19">
        <f ca="1">ROUND(テーブル6112922[[#This Row],[50代]],-3)</f>
        <v>71000</v>
      </c>
      <c r="AP19">
        <f ca="1">ROUND(テーブル6112922[[#This Row],[60代]],-3)</f>
        <v>73000</v>
      </c>
      <c r="AQ19">
        <f ca="1">ROUND(テーブル6112922[[#This Row],[70歳以上]],-3)</f>
        <v>90000</v>
      </c>
    </row>
    <row r="20" spans="1:43" x14ac:dyDescent="0.55000000000000004">
      <c r="A20" s="5" t="s">
        <v>22</v>
      </c>
      <c r="B20" s="3">
        <f ca="1">ROUND(テーブル5[[#This Row],[20代]],-3)</f>
        <v>31000</v>
      </c>
      <c r="C20" s="3">
        <f ca="1">ROUND(テーブル5[[#This Row],[30代]],-3)</f>
        <v>64000</v>
      </c>
      <c r="D20" s="3">
        <f ca="1">ROUND(テーブル5[[#This Row],[40代]],-3)</f>
        <v>78000</v>
      </c>
      <c r="E20" s="3">
        <f ca="1">ROUND(テーブル5[[#This Row],[50代]],-3)</f>
        <v>88000</v>
      </c>
      <c r="F20" s="3">
        <f ca="1">ROUND(テーブル5[[#This Row],[60代]],-3)</f>
        <v>136000</v>
      </c>
      <c r="G20" s="3">
        <f ca="1">ROUND(テーブル5[[#This Row],[70歳以上]],-3)</f>
        <v>69000</v>
      </c>
      <c r="H20" s="3"/>
      <c r="I20" s="4"/>
      <c r="J20" s="5" t="s">
        <v>22</v>
      </c>
      <c r="K20" s="3">
        <f ca="1">ROUND(テーブル6[[#This Row],[20代]],-3)</f>
        <v>27000</v>
      </c>
      <c r="L20" s="3">
        <f ca="1">ROUND(テーブル6[[#This Row],[30代]],-3)</f>
        <v>52000</v>
      </c>
      <c r="M20" s="3">
        <f ca="1">ROUND(テーブル6[[#This Row],[40代]],-3)</f>
        <v>74000</v>
      </c>
      <c r="N20" s="3">
        <f ca="1">ROUND(テーブル6[[#This Row],[50代]],-3)</f>
        <v>104000</v>
      </c>
      <c r="O20" s="3">
        <f ca="1">ROUND(テーブル6[[#This Row],[60代]],-3)</f>
        <v>118000</v>
      </c>
      <c r="P20" s="3">
        <f ca="1">ROUND(テーブル6[[#This Row],[70歳以上]],-3)</f>
        <v>99000</v>
      </c>
      <c r="Q20" s="3"/>
      <c r="R20" s="4"/>
      <c r="S20" s="5" t="s">
        <v>22</v>
      </c>
      <c r="T20" s="3">
        <f ca="1">ROUND(テーブル611[[#This Row],[20代]],-3)</f>
        <v>29000</v>
      </c>
      <c r="U20" s="3">
        <f ca="1">ROUND(テーブル611[[#This Row],[30代]],-3)</f>
        <v>64000</v>
      </c>
      <c r="V20" s="3">
        <f ca="1">ROUND(テーブル611[[#This Row],[40代]],-3)</f>
        <v>71000</v>
      </c>
      <c r="W20" s="3">
        <f ca="1">ROUND(テーブル611[[#This Row],[50代]],-3)</f>
        <v>111000</v>
      </c>
      <c r="X20" s="3">
        <f ca="1">ROUND(テーブル611[[#This Row],[60代]],-3)</f>
        <v>112000</v>
      </c>
      <c r="Y20" s="3">
        <f ca="1">ROUND(テーブル611[[#This Row],[70歳以上]],-3)</f>
        <v>88000</v>
      </c>
      <c r="Z20" s="3"/>
      <c r="AB20" s="5" t="s">
        <v>22</v>
      </c>
      <c r="AC20" s="6">
        <f ca="1">ROUND(テーブル61129[[#This Row],[20代]],-3)</f>
        <v>30000</v>
      </c>
      <c r="AD20" s="6">
        <f ca="1">ROUND(テーブル61129[[#This Row],[30代]],-3)</f>
        <v>59000</v>
      </c>
      <c r="AE20" s="6">
        <f ca="1">ROUND(テーブル61129[[#This Row],[40代]],-3)</f>
        <v>100000</v>
      </c>
      <c r="AF20" s="6">
        <f ca="1">ROUND(テーブル61129[[#This Row],[50代]],-3)</f>
        <v>86000</v>
      </c>
      <c r="AG20" s="6">
        <f ca="1">ROUND(テーブル61129[[#This Row],[60代]],-3)</f>
        <v>135000</v>
      </c>
      <c r="AH20" s="6">
        <f ca="1">ROUND(テーブル61129[[#This Row],[70歳以上]],-3)</f>
        <v>102000</v>
      </c>
      <c r="AI20" s="6"/>
      <c r="AK20" s="5" t="s">
        <v>22</v>
      </c>
      <c r="AL20">
        <f ca="1">ROUND(テーブル6112922[[#This Row],[20代]],-3)</f>
        <v>20000</v>
      </c>
      <c r="AM20">
        <f ca="1">ROUND(テーブル6112922[[#This Row],[30代]],-3)</f>
        <v>64000</v>
      </c>
      <c r="AN20">
        <f ca="1">ROUND(テーブル6112922[[#This Row],[40代]],-3)</f>
        <v>59000</v>
      </c>
      <c r="AO20">
        <f ca="1">ROUND(テーブル6112922[[#This Row],[50代]],-3)</f>
        <v>71000</v>
      </c>
      <c r="AP20">
        <f ca="1">ROUND(テーブル6112922[[#This Row],[60代]],-3)</f>
        <v>75000</v>
      </c>
      <c r="AQ20">
        <f ca="1">ROUND(テーブル6112922[[#This Row],[70歳以上]],-3)</f>
        <v>79000</v>
      </c>
    </row>
    <row r="21" spans="1:43" x14ac:dyDescent="0.55000000000000004">
      <c r="A21" s="5" t="s">
        <v>23</v>
      </c>
      <c r="B21" s="3">
        <f ca="1">ROUND(テーブル5[[#This Row],[20代]],-3)</f>
        <v>29000</v>
      </c>
      <c r="C21" s="3">
        <f ca="1">ROUND(テーブル5[[#This Row],[30代]],-3)</f>
        <v>59000</v>
      </c>
      <c r="D21" s="3">
        <f ca="1">ROUND(テーブル5[[#This Row],[40代]],-3)</f>
        <v>79000</v>
      </c>
      <c r="E21" s="3">
        <f ca="1">ROUND(テーブル5[[#This Row],[50代]],-3)</f>
        <v>90000</v>
      </c>
      <c r="F21" s="3">
        <f ca="1">ROUND(テーブル5[[#This Row],[60代]],-3)</f>
        <v>132000</v>
      </c>
      <c r="G21" s="3">
        <f ca="1">ROUND(テーブル5[[#This Row],[70歳以上]],-3)</f>
        <v>73000</v>
      </c>
      <c r="H21" s="3"/>
      <c r="I21" s="4"/>
      <c r="J21" s="5" t="s">
        <v>23</v>
      </c>
      <c r="K21" s="3">
        <f ca="1">ROUND(テーブル6[[#This Row],[20代]],-3)</f>
        <v>27000</v>
      </c>
      <c r="L21" s="3">
        <f ca="1">ROUND(テーブル6[[#This Row],[30代]],-3)</f>
        <v>49000</v>
      </c>
      <c r="M21" s="3">
        <f ca="1">ROUND(テーブル6[[#This Row],[40代]],-3)</f>
        <v>74000</v>
      </c>
      <c r="N21" s="3">
        <f ca="1">ROUND(テーブル6[[#This Row],[50代]],-3)</f>
        <v>107000</v>
      </c>
      <c r="O21" s="3">
        <f ca="1">ROUND(テーブル6[[#This Row],[60代]],-3)</f>
        <v>111000</v>
      </c>
      <c r="P21" s="3">
        <f ca="1">ROUND(テーブル6[[#This Row],[70歳以上]],-3)</f>
        <v>105000</v>
      </c>
      <c r="Q21" s="3"/>
      <c r="R21" s="4"/>
      <c r="S21" s="5" t="s">
        <v>23</v>
      </c>
      <c r="T21" s="3">
        <f ca="1">ROUND(テーブル611[[#This Row],[20代]],-3)</f>
        <v>32000</v>
      </c>
      <c r="U21" s="3">
        <f ca="1">ROUND(テーブル611[[#This Row],[30代]],-3)</f>
        <v>65000</v>
      </c>
      <c r="V21" s="3">
        <f ca="1">ROUND(テーブル611[[#This Row],[40代]],-3)</f>
        <v>70000</v>
      </c>
      <c r="W21" s="3">
        <f ca="1">ROUND(テーブル611[[#This Row],[50代]],-3)</f>
        <v>113000</v>
      </c>
      <c r="X21" s="3">
        <f ca="1">ROUND(テーブル611[[#This Row],[60代]],-3)</f>
        <v>112000</v>
      </c>
      <c r="Y21" s="3">
        <f ca="1">ROUND(テーブル611[[#This Row],[70歳以上]],-3)</f>
        <v>85000</v>
      </c>
      <c r="Z21" s="3"/>
      <c r="AB21" s="5" t="s">
        <v>23</v>
      </c>
      <c r="AC21" s="6">
        <f ca="1">ROUND(テーブル61129[[#This Row],[20代]],-3)</f>
        <v>31000</v>
      </c>
      <c r="AD21" s="6">
        <f ca="1">ROUND(テーブル61129[[#This Row],[30代]],-3)</f>
        <v>65000</v>
      </c>
      <c r="AE21" s="6">
        <f ca="1">ROUND(テーブル61129[[#This Row],[40代]],-3)</f>
        <v>102000</v>
      </c>
      <c r="AF21" s="6">
        <f ca="1">ROUND(テーブル61129[[#This Row],[50代]],-3)</f>
        <v>88000</v>
      </c>
      <c r="AG21" s="6">
        <f ca="1">ROUND(テーブル61129[[#This Row],[60代]],-3)</f>
        <v>140000</v>
      </c>
      <c r="AH21" s="6">
        <f ca="1">ROUND(テーブル61129[[#This Row],[70歳以上]],-3)</f>
        <v>93000</v>
      </c>
      <c r="AI21" s="6"/>
      <c r="AK21" s="5" t="s">
        <v>23</v>
      </c>
      <c r="AL21">
        <f ca="1">ROUND(テーブル6112922[[#This Row],[20代]],-3)</f>
        <v>24000</v>
      </c>
      <c r="AM21">
        <f ca="1">ROUND(テーブル6112922[[#This Row],[30代]],-3)</f>
        <v>62000</v>
      </c>
      <c r="AN21">
        <f ca="1">ROUND(テーブル6112922[[#This Row],[40代]],-3)</f>
        <v>58000</v>
      </c>
      <c r="AO21">
        <f ca="1">ROUND(テーブル6112922[[#This Row],[50代]],-3)</f>
        <v>73000</v>
      </c>
      <c r="AP21">
        <f ca="1">ROUND(テーブル6112922[[#This Row],[60代]],-3)</f>
        <v>79000</v>
      </c>
      <c r="AQ21">
        <f ca="1">ROUND(テーブル6112922[[#This Row],[70歳以上]],-3)</f>
        <v>81000</v>
      </c>
    </row>
    <row r="22" spans="1:43" x14ac:dyDescent="0.55000000000000004">
      <c r="A22" s="5" t="s">
        <v>24</v>
      </c>
      <c r="B22" s="3">
        <f ca="1">ROUND(テーブル5[[#This Row],[20代]],-3)</f>
        <v>27000</v>
      </c>
      <c r="C22" s="3">
        <f ca="1">ROUND(テーブル5[[#This Row],[30代]],-3)</f>
        <v>60000</v>
      </c>
      <c r="D22" s="3">
        <f ca="1">ROUND(テーブル5[[#This Row],[40代]],-3)</f>
        <v>79000</v>
      </c>
      <c r="E22" s="3">
        <f ca="1">ROUND(テーブル5[[#This Row],[50代]],-3)</f>
        <v>90000</v>
      </c>
      <c r="F22" s="3">
        <f ca="1">ROUND(テーブル5[[#This Row],[60代]],-3)</f>
        <v>130000</v>
      </c>
      <c r="G22" s="3">
        <f ca="1">ROUND(テーブル5[[#This Row],[70歳以上]],-3)</f>
        <v>73000</v>
      </c>
      <c r="H22" s="3"/>
      <c r="I22" s="4"/>
      <c r="J22" s="5" t="s">
        <v>24</v>
      </c>
      <c r="K22" s="3">
        <f ca="1">ROUND(テーブル6[[#This Row],[20代]],-3)</f>
        <v>26000</v>
      </c>
      <c r="L22" s="3">
        <f ca="1">ROUND(テーブル6[[#This Row],[30代]],-3)</f>
        <v>50000</v>
      </c>
      <c r="M22" s="3">
        <f ca="1">ROUND(テーブル6[[#This Row],[40代]],-3)</f>
        <v>72000</v>
      </c>
      <c r="N22" s="3">
        <f ca="1">ROUND(テーブル6[[#This Row],[50代]],-3)</f>
        <v>107000</v>
      </c>
      <c r="O22" s="3">
        <f ca="1">ROUND(テーブル6[[#This Row],[60代]],-3)</f>
        <v>108000</v>
      </c>
      <c r="P22" s="3">
        <f ca="1">ROUND(テーブル6[[#This Row],[70歳以上]],-3)</f>
        <v>105000</v>
      </c>
      <c r="Q22" s="3"/>
      <c r="R22" s="4"/>
      <c r="S22" s="5" t="s">
        <v>24</v>
      </c>
      <c r="T22" s="3">
        <f ca="1">ROUND(テーブル611[[#This Row],[20代]],-3)</f>
        <v>32000</v>
      </c>
      <c r="U22" s="3">
        <f ca="1">ROUND(テーブル611[[#This Row],[30代]],-3)</f>
        <v>66000</v>
      </c>
      <c r="V22" s="3">
        <f ca="1">ROUND(テーブル611[[#This Row],[40代]],-3)</f>
        <v>69000</v>
      </c>
      <c r="W22" s="3">
        <f ca="1">ROUND(テーブル611[[#This Row],[50代]],-3)</f>
        <v>111000</v>
      </c>
      <c r="X22" s="3">
        <f ca="1">ROUND(テーブル611[[#This Row],[60代]],-3)</f>
        <v>111000</v>
      </c>
      <c r="Y22" s="3">
        <f ca="1">ROUND(テーブル611[[#This Row],[70歳以上]],-3)</f>
        <v>84000</v>
      </c>
      <c r="Z22" s="3"/>
      <c r="AB22" s="5" t="s">
        <v>24</v>
      </c>
      <c r="AC22" s="6">
        <f ca="1">ROUND(テーブル61129[[#This Row],[20代]],-3)</f>
        <v>29000</v>
      </c>
      <c r="AD22" s="6">
        <f ca="1">ROUND(テーブル61129[[#This Row],[30代]],-3)</f>
        <v>60000</v>
      </c>
      <c r="AE22" s="6">
        <f ca="1">ROUND(テーブル61129[[#This Row],[40代]],-3)</f>
        <v>103000</v>
      </c>
      <c r="AF22" s="6">
        <f ca="1">ROUND(テーブル61129[[#This Row],[50代]],-3)</f>
        <v>86000</v>
      </c>
      <c r="AG22" s="6">
        <f ca="1">ROUND(テーブル61129[[#This Row],[60代]],-3)</f>
        <v>131000</v>
      </c>
      <c r="AH22" s="6">
        <f ca="1">ROUND(テーブル61129[[#This Row],[70歳以上]],-3)</f>
        <v>92000</v>
      </c>
      <c r="AI22" s="6"/>
      <c r="AK22" s="5" t="s">
        <v>24</v>
      </c>
      <c r="AL22">
        <f ca="1">ROUND(テーブル6112922[[#This Row],[20代]],-3)</f>
        <v>26000</v>
      </c>
      <c r="AM22">
        <f ca="1">ROUND(テーブル6112922[[#This Row],[30代]],-3)</f>
        <v>58000</v>
      </c>
      <c r="AN22">
        <f ca="1">ROUND(テーブル6112922[[#This Row],[40代]],-3)</f>
        <v>56000</v>
      </c>
      <c r="AO22">
        <f ca="1">ROUND(テーブル6112922[[#This Row],[50代]],-3)</f>
        <v>72000</v>
      </c>
      <c r="AP22">
        <f ca="1">ROUND(テーブル6112922[[#This Row],[60代]],-3)</f>
        <v>77000</v>
      </c>
      <c r="AQ22">
        <f ca="1">ROUND(テーブル6112922[[#This Row],[70歳以上]],-3)</f>
        <v>81000</v>
      </c>
    </row>
    <row r="23" spans="1:43" x14ac:dyDescent="0.55000000000000004">
      <c r="A23" s="5" t="s">
        <v>25</v>
      </c>
      <c r="B23" s="3">
        <f ca="1">ROUND(テーブル5[[#This Row],[20代]],-3)</f>
        <v>27000</v>
      </c>
      <c r="C23" s="3">
        <f ca="1">ROUND(テーブル5[[#This Row],[30代]],-3)</f>
        <v>58000</v>
      </c>
      <c r="D23" s="3">
        <f ca="1">ROUND(テーブル5[[#This Row],[40代]],-3)</f>
        <v>81000</v>
      </c>
      <c r="E23" s="3">
        <f ca="1">ROUND(テーブル5[[#This Row],[50代]],-3)</f>
        <v>92000</v>
      </c>
      <c r="F23" s="3">
        <f ca="1">ROUND(テーブル5[[#This Row],[60代]],-3)</f>
        <v>130000</v>
      </c>
      <c r="G23" s="3">
        <f ca="1">ROUND(テーブル5[[#This Row],[70歳以上]],-3)</f>
        <v>76000</v>
      </c>
      <c r="H23" s="3"/>
      <c r="I23" s="4"/>
      <c r="J23" s="5" t="s">
        <v>25</v>
      </c>
      <c r="K23" s="3">
        <f ca="1">ROUND(テーブル6[[#This Row],[20代]],-3)</f>
        <v>26000</v>
      </c>
      <c r="L23" s="3">
        <f ca="1">ROUND(テーブル6[[#This Row],[30代]],-3)</f>
        <v>48000</v>
      </c>
      <c r="M23" s="3">
        <f ca="1">ROUND(テーブル6[[#This Row],[40代]],-3)</f>
        <v>71000</v>
      </c>
      <c r="N23" s="3">
        <f ca="1">ROUND(テーブル6[[#This Row],[50代]],-3)</f>
        <v>109000</v>
      </c>
      <c r="O23" s="3">
        <f ca="1">ROUND(テーブル6[[#This Row],[60代]],-3)</f>
        <v>106000</v>
      </c>
      <c r="P23" s="3">
        <f ca="1">ROUND(テーブル6[[#This Row],[70歳以上]],-3)</f>
        <v>107000</v>
      </c>
      <c r="Q23" s="3"/>
      <c r="R23" s="4"/>
      <c r="S23" s="5" t="s">
        <v>25</v>
      </c>
      <c r="T23" s="3">
        <f ca="1">ROUND(テーブル611[[#This Row],[20代]],-3)</f>
        <v>29000</v>
      </c>
      <c r="U23" s="3">
        <f ca="1">ROUND(テーブル611[[#This Row],[30代]],-3)</f>
        <v>64000</v>
      </c>
      <c r="V23" s="3">
        <f ca="1">ROUND(テーブル611[[#This Row],[40代]],-3)</f>
        <v>66000</v>
      </c>
      <c r="W23" s="3">
        <f ca="1">ROUND(テーブル611[[#This Row],[50代]],-3)</f>
        <v>109000</v>
      </c>
      <c r="X23" s="3">
        <f ca="1">ROUND(テーブル611[[#This Row],[60代]],-3)</f>
        <v>107000</v>
      </c>
      <c r="Y23" s="3">
        <f ca="1">ROUND(テーブル611[[#This Row],[70歳以上]],-3)</f>
        <v>87000</v>
      </c>
      <c r="Z23" s="3"/>
      <c r="AB23" s="5" t="s">
        <v>25</v>
      </c>
      <c r="AC23" s="6">
        <f ca="1">ROUND(テーブル61129[[#This Row],[20代]],-3)</f>
        <v>27000</v>
      </c>
      <c r="AD23" s="6">
        <f ca="1">ROUND(テーブル61129[[#This Row],[30代]],-3)</f>
        <v>58000</v>
      </c>
      <c r="AE23" s="6">
        <f ca="1">ROUND(テーブル61129[[#This Row],[40代]],-3)</f>
        <v>101000</v>
      </c>
      <c r="AF23" s="6">
        <f ca="1">ROUND(テーブル61129[[#This Row],[50代]],-3)</f>
        <v>84000</v>
      </c>
      <c r="AG23" s="6">
        <f ca="1">ROUND(テーブル61129[[#This Row],[60代]],-3)</f>
        <v>123000</v>
      </c>
      <c r="AH23" s="6">
        <f ca="1">ROUND(テーブル61129[[#This Row],[70歳以上]],-3)</f>
        <v>90000</v>
      </c>
      <c r="AI23" s="6"/>
      <c r="AK23" s="5" t="s">
        <v>25</v>
      </c>
      <c r="AL23">
        <f ca="1">ROUND(テーブル6112922[[#This Row],[20代]],-3)</f>
        <v>22000</v>
      </c>
      <c r="AM23">
        <f ca="1">ROUND(テーブル6112922[[#This Row],[30代]],-3)</f>
        <v>54000</v>
      </c>
      <c r="AN23">
        <f ca="1">ROUND(テーブル6112922[[#This Row],[40代]],-3)</f>
        <v>53000</v>
      </c>
      <c r="AO23">
        <f ca="1">ROUND(テーブル6112922[[#This Row],[50代]],-3)</f>
        <v>67000</v>
      </c>
      <c r="AP23">
        <f ca="1">ROUND(テーブル6112922[[#This Row],[60代]],-3)</f>
        <v>74000</v>
      </c>
      <c r="AQ23">
        <f ca="1">ROUND(テーブル6112922[[#This Row],[70歳以上]],-3)</f>
        <v>78000</v>
      </c>
    </row>
    <row r="24" spans="1:43" x14ac:dyDescent="0.55000000000000004">
      <c r="A24" s="5" t="s">
        <v>26</v>
      </c>
      <c r="B24" s="3">
        <f ca="1">ROUND(テーブル5[[#This Row],[20代]],-3)</f>
        <v>28000</v>
      </c>
      <c r="C24" s="3">
        <f ca="1">ROUND(テーブル5[[#This Row],[30代]],-3)</f>
        <v>56000</v>
      </c>
      <c r="D24" s="3">
        <f ca="1">ROUND(テーブル5[[#This Row],[40代]],-3)</f>
        <v>84000</v>
      </c>
      <c r="E24" s="3">
        <f ca="1">ROUND(テーブル5[[#This Row],[50代]],-3)</f>
        <v>91000</v>
      </c>
      <c r="F24" s="3">
        <f ca="1">ROUND(テーブル5[[#This Row],[60代]],-3)</f>
        <v>128000</v>
      </c>
      <c r="G24" s="3">
        <f ca="1">ROUND(テーブル5[[#This Row],[70歳以上]],-3)</f>
        <v>68000</v>
      </c>
      <c r="H24" s="3"/>
      <c r="I24" s="4"/>
      <c r="J24" s="5" t="s">
        <v>26</v>
      </c>
      <c r="K24" s="3">
        <f ca="1">ROUND(テーブル6[[#This Row],[20代]],-3)</f>
        <v>28000</v>
      </c>
      <c r="L24" s="3">
        <f ca="1">ROUND(テーブル6[[#This Row],[30代]],-3)</f>
        <v>47000</v>
      </c>
      <c r="M24" s="3">
        <f ca="1">ROUND(テーブル6[[#This Row],[40代]],-3)</f>
        <v>73000</v>
      </c>
      <c r="N24" s="3">
        <f ca="1">ROUND(テーブル6[[#This Row],[50代]],-3)</f>
        <v>106000</v>
      </c>
      <c r="O24" s="3">
        <f ca="1">ROUND(テーブル6[[#This Row],[60代]],-3)</f>
        <v>104000</v>
      </c>
      <c r="P24" s="3">
        <f ca="1">ROUND(テーブル6[[#This Row],[70歳以上]],-3)</f>
        <v>103000</v>
      </c>
      <c r="Q24" s="3"/>
      <c r="R24" s="4"/>
      <c r="S24" s="5" t="s">
        <v>26</v>
      </c>
      <c r="T24" s="3">
        <f ca="1">ROUND(テーブル611[[#This Row],[20代]],-3)</f>
        <v>28000</v>
      </c>
      <c r="U24" s="3">
        <f ca="1">ROUND(テーブル611[[#This Row],[30代]],-3)</f>
        <v>65000</v>
      </c>
      <c r="V24" s="3">
        <f ca="1">ROUND(テーブル611[[#This Row],[40代]],-3)</f>
        <v>65000</v>
      </c>
      <c r="W24" s="3">
        <f ca="1">ROUND(テーブル611[[#This Row],[50代]],-3)</f>
        <v>108000</v>
      </c>
      <c r="X24" s="3">
        <f ca="1">ROUND(テーブル611[[#This Row],[60代]],-3)</f>
        <v>107000</v>
      </c>
      <c r="Y24" s="3">
        <f ca="1">ROUND(テーブル611[[#This Row],[70歳以上]],-3)</f>
        <v>83000</v>
      </c>
      <c r="Z24" s="3"/>
      <c r="AB24" s="5" t="s">
        <v>26</v>
      </c>
      <c r="AC24" s="6">
        <f ca="1">ROUND(テーブル61129[[#This Row],[20代]],-3)</f>
        <v>29000</v>
      </c>
      <c r="AD24" s="6">
        <f ca="1">ROUND(テーブル61129[[#This Row],[30代]],-3)</f>
        <v>62000</v>
      </c>
      <c r="AE24" s="6">
        <f ca="1">ROUND(テーブル61129[[#This Row],[40代]],-3)</f>
        <v>101000</v>
      </c>
      <c r="AF24" s="6">
        <f ca="1">ROUND(テーブル61129[[#This Row],[50代]],-3)</f>
        <v>87000</v>
      </c>
      <c r="AG24" s="6">
        <f ca="1">ROUND(テーブル61129[[#This Row],[60代]],-3)</f>
        <v>126000</v>
      </c>
      <c r="AH24" s="6">
        <f ca="1">ROUND(テーブル61129[[#This Row],[70歳以上]],-3)</f>
        <v>89000</v>
      </c>
      <c r="AI24" s="6"/>
      <c r="AK24" s="5" t="s">
        <v>26</v>
      </c>
      <c r="AL24">
        <f ca="1">ROUND(テーブル6112922[[#This Row],[20代]],-3)</f>
        <v>21000</v>
      </c>
      <c r="AM24">
        <f ca="1">ROUND(テーブル6112922[[#This Row],[30代]],-3)</f>
        <v>51000</v>
      </c>
      <c r="AN24">
        <f ca="1">ROUND(テーブル6112922[[#This Row],[40代]],-3)</f>
        <v>52000</v>
      </c>
      <c r="AO24">
        <f ca="1">ROUND(テーブル6112922[[#This Row],[50代]],-3)</f>
        <v>66000</v>
      </c>
      <c r="AP24">
        <f ca="1">ROUND(テーブル6112922[[#This Row],[60代]],-3)</f>
        <v>71000</v>
      </c>
      <c r="AQ24">
        <f ca="1">ROUND(テーブル6112922[[#This Row],[70歳以上]],-3)</f>
        <v>69000</v>
      </c>
    </row>
    <row r="25" spans="1:43" x14ac:dyDescent="0.55000000000000004">
      <c r="A25" s="5" t="s">
        <v>27</v>
      </c>
      <c r="B25" s="3">
        <f ca="1">ROUND(テーブル5[[#This Row],[20代]],-3)</f>
        <v>26000</v>
      </c>
      <c r="C25" s="3">
        <f ca="1">ROUND(テーブル5[[#This Row],[30代]],-3)</f>
        <v>52000</v>
      </c>
      <c r="D25" s="3">
        <f ca="1">ROUND(テーブル5[[#This Row],[40代]],-3)</f>
        <v>83000</v>
      </c>
      <c r="E25" s="3">
        <f ca="1">ROUND(テーブル5[[#This Row],[50代]],-3)</f>
        <v>91000</v>
      </c>
      <c r="F25" s="3">
        <f ca="1">ROUND(テーブル5[[#This Row],[60代]],-3)</f>
        <v>125000</v>
      </c>
      <c r="G25" s="3">
        <f ca="1">ROUND(テーブル5[[#This Row],[70歳以上]],-3)</f>
        <v>66000</v>
      </c>
      <c r="H25" s="3"/>
      <c r="I25" s="4"/>
      <c r="J25" s="5" t="s">
        <v>27</v>
      </c>
      <c r="K25" s="3">
        <f ca="1">ROUND(テーブル6[[#This Row],[20代]],-3)</f>
        <v>29000</v>
      </c>
      <c r="L25" s="3">
        <f ca="1">ROUND(テーブル6[[#This Row],[30代]],-3)</f>
        <v>45000</v>
      </c>
      <c r="M25" s="3">
        <f ca="1">ROUND(テーブル6[[#This Row],[40代]],-3)</f>
        <v>71000</v>
      </c>
      <c r="N25" s="3">
        <f ca="1">ROUND(テーブル6[[#This Row],[50代]],-3)</f>
        <v>106000</v>
      </c>
      <c r="O25" s="3">
        <f ca="1">ROUND(テーブル6[[#This Row],[60代]],-3)</f>
        <v>97000</v>
      </c>
      <c r="P25" s="3">
        <f ca="1">ROUND(テーブル6[[#This Row],[70歳以上]],-3)</f>
        <v>100000</v>
      </c>
      <c r="Q25" s="3"/>
      <c r="R25" s="4"/>
      <c r="S25" s="5" t="s">
        <v>27</v>
      </c>
      <c r="T25" s="3">
        <f ca="1">ROUND(テーブル611[[#This Row],[20代]],-3)</f>
        <v>28000</v>
      </c>
      <c r="U25" s="3">
        <f ca="1">ROUND(テーブル611[[#This Row],[30代]],-3)</f>
        <v>63000</v>
      </c>
      <c r="V25" s="3">
        <f ca="1">ROUND(テーブル611[[#This Row],[40代]],-3)</f>
        <v>62000</v>
      </c>
      <c r="W25" s="3">
        <f ca="1">ROUND(テーブル611[[#This Row],[50代]],-3)</f>
        <v>110000</v>
      </c>
      <c r="X25" s="3">
        <f ca="1">ROUND(テーブル611[[#This Row],[60代]],-3)</f>
        <v>106000</v>
      </c>
      <c r="Y25" s="3">
        <f ca="1">ROUND(テーブル611[[#This Row],[70歳以上]],-3)</f>
        <v>79000</v>
      </c>
      <c r="Z25" s="3"/>
      <c r="AB25" s="5" t="s">
        <v>27</v>
      </c>
      <c r="AC25" s="6">
        <f ca="1">ROUND(テーブル61129[[#This Row],[20代]],-3)</f>
        <v>33000</v>
      </c>
      <c r="AD25" s="6">
        <f ca="1">ROUND(テーブル61129[[#This Row],[30代]],-3)</f>
        <v>59000</v>
      </c>
      <c r="AE25" s="6">
        <f ca="1">ROUND(テーブル61129[[#This Row],[40代]],-3)</f>
        <v>97000</v>
      </c>
      <c r="AF25" s="6">
        <f ca="1">ROUND(テーブル61129[[#This Row],[50代]],-3)</f>
        <v>92000</v>
      </c>
      <c r="AG25" s="6">
        <f ca="1">ROUND(テーブル61129[[#This Row],[60代]],-3)</f>
        <v>127000</v>
      </c>
      <c r="AH25" s="6">
        <f ca="1">ROUND(テーブル61129[[#This Row],[70歳以上]],-3)</f>
        <v>86000</v>
      </c>
      <c r="AI25" s="6"/>
      <c r="AK25" s="5" t="s">
        <v>27</v>
      </c>
      <c r="AL25">
        <f ca="1">ROUND(テーブル6112922[[#This Row],[20代]],-3)</f>
        <v>22000</v>
      </c>
      <c r="AM25">
        <f ca="1">ROUND(テーブル6112922[[#This Row],[30代]],-3)</f>
        <v>50000</v>
      </c>
      <c r="AN25">
        <f ca="1">ROUND(テーブル6112922[[#This Row],[40代]],-3)</f>
        <v>49000</v>
      </c>
      <c r="AO25">
        <f ca="1">ROUND(テーブル6112922[[#This Row],[50代]],-3)</f>
        <v>68000</v>
      </c>
      <c r="AP25">
        <f ca="1">ROUND(テーブル6112922[[#This Row],[60代]],-3)</f>
        <v>68000</v>
      </c>
      <c r="AQ25">
        <f ca="1">ROUND(テーブル6112922[[#This Row],[70歳以上]],-3)</f>
        <v>58000</v>
      </c>
    </row>
    <row r="26" spans="1:43" x14ac:dyDescent="0.55000000000000004">
      <c r="A26" s="5" t="s">
        <v>28</v>
      </c>
      <c r="B26" s="3">
        <f ca="1">ROUND(テーブル5[[#This Row],[20代]],-3)</f>
        <v>24000</v>
      </c>
      <c r="C26" s="3">
        <f ca="1">ROUND(テーブル5[[#This Row],[30代]],-3)</f>
        <v>48000</v>
      </c>
      <c r="D26" s="3">
        <f ca="1">ROUND(テーブル5[[#This Row],[40代]],-3)</f>
        <v>80000</v>
      </c>
      <c r="E26" s="3">
        <f ca="1">ROUND(テーブル5[[#This Row],[50代]],-3)</f>
        <v>90000</v>
      </c>
      <c r="F26" s="3">
        <f ca="1">ROUND(テーブル5[[#This Row],[60代]],-3)</f>
        <v>125000</v>
      </c>
      <c r="G26" s="3">
        <f ca="1">ROUND(テーブル5[[#This Row],[70歳以上]],-3)</f>
        <v>69000</v>
      </c>
      <c r="H26" s="3"/>
      <c r="I26" s="4"/>
      <c r="J26" s="5" t="s">
        <v>28</v>
      </c>
      <c r="K26" s="3">
        <f ca="1">ROUND(テーブル6[[#This Row],[20代]],-3)</f>
        <v>29000</v>
      </c>
      <c r="L26" s="3">
        <f ca="1">ROUND(テーブル6[[#This Row],[30代]],-3)</f>
        <v>44000</v>
      </c>
      <c r="M26" s="3">
        <f ca="1">ROUND(テーブル6[[#This Row],[40代]],-3)</f>
        <v>66000</v>
      </c>
      <c r="N26" s="3">
        <f ca="1">ROUND(テーブル6[[#This Row],[50代]],-3)</f>
        <v>105000</v>
      </c>
      <c r="O26" s="3">
        <f ca="1">ROUND(テーブル6[[#This Row],[60代]],-3)</f>
        <v>97000</v>
      </c>
      <c r="P26" s="3">
        <f ca="1">ROUND(テーブル6[[#This Row],[70歳以上]],-3)</f>
        <v>99000</v>
      </c>
      <c r="Q26" s="3"/>
      <c r="R26" s="4"/>
      <c r="S26" s="5" t="s">
        <v>28</v>
      </c>
      <c r="T26" s="3">
        <f ca="1">ROUND(テーブル611[[#This Row],[20代]],-3)</f>
        <v>25000</v>
      </c>
      <c r="U26" s="3">
        <f ca="1">ROUND(テーブル611[[#This Row],[30代]],-3)</f>
        <v>62000</v>
      </c>
      <c r="V26" s="3">
        <f ca="1">ROUND(テーブル611[[#This Row],[40代]],-3)</f>
        <v>59000</v>
      </c>
      <c r="W26" s="3">
        <f ca="1">ROUND(テーブル611[[#This Row],[50代]],-3)</f>
        <v>109000</v>
      </c>
      <c r="X26" s="3">
        <f ca="1">ROUND(テーブル611[[#This Row],[60代]],-3)</f>
        <v>106000</v>
      </c>
      <c r="Y26" s="3">
        <f ca="1">ROUND(テーブル611[[#This Row],[70歳以上]],-3)</f>
        <v>77000</v>
      </c>
      <c r="Z26" s="3"/>
      <c r="AB26" s="5" t="s">
        <v>28</v>
      </c>
      <c r="AC26" s="6">
        <f ca="1">ROUND(テーブル61129[[#This Row],[20代]],-3)</f>
        <v>33000</v>
      </c>
      <c r="AD26" s="6">
        <f ca="1">ROUND(テーブル61129[[#This Row],[30代]],-3)</f>
        <v>63000</v>
      </c>
      <c r="AE26" s="6">
        <f ca="1">ROUND(テーブル61129[[#This Row],[40代]],-3)</f>
        <v>95000</v>
      </c>
      <c r="AF26" s="6">
        <f ca="1">ROUND(テーブル61129[[#This Row],[50代]],-3)</f>
        <v>89000</v>
      </c>
      <c r="AG26" s="6">
        <f ca="1">ROUND(テーブル61129[[#This Row],[60代]],-3)</f>
        <v>121000</v>
      </c>
      <c r="AH26" s="6">
        <f ca="1">ROUND(テーブル61129[[#This Row],[70歳以上]],-3)</f>
        <v>76000</v>
      </c>
      <c r="AI26" s="6"/>
      <c r="AK26" s="5" t="s">
        <v>28</v>
      </c>
      <c r="AL26">
        <f ca="1">ROUND(テーブル6112922[[#This Row],[20代]],-3)</f>
        <v>20000</v>
      </c>
      <c r="AM26">
        <f ca="1">ROUND(テーブル6112922[[#This Row],[30代]],-3)</f>
        <v>48000</v>
      </c>
      <c r="AN26">
        <f ca="1">ROUND(テーブル6112922[[#This Row],[40代]],-3)</f>
        <v>46000</v>
      </c>
      <c r="AO26">
        <f ca="1">ROUND(テーブル6112922[[#This Row],[50代]],-3)</f>
        <v>66000</v>
      </c>
      <c r="AP26">
        <f ca="1">ROUND(テーブル6112922[[#This Row],[60代]],-3)</f>
        <v>66000</v>
      </c>
      <c r="AQ26">
        <f ca="1">ROUND(テーブル6112922[[#This Row],[70歳以上]],-3)</f>
        <v>52000</v>
      </c>
    </row>
    <row r="27" spans="1:43" x14ac:dyDescent="0.55000000000000004">
      <c r="A27" s="5" t="s">
        <v>29</v>
      </c>
      <c r="B27" s="3">
        <f ca="1">ROUND(テーブル5[[#This Row],[20代]],-3)</f>
        <v>21000</v>
      </c>
      <c r="C27" s="3">
        <f ca="1">ROUND(テーブル5[[#This Row],[30代]],-3)</f>
        <v>48000</v>
      </c>
      <c r="D27" s="3">
        <f ca="1">ROUND(テーブル5[[#This Row],[40代]],-3)</f>
        <v>75000</v>
      </c>
      <c r="E27" s="3">
        <f ca="1">ROUND(テーブル5[[#This Row],[50代]],-3)</f>
        <v>92000</v>
      </c>
      <c r="F27" s="3">
        <f ca="1">ROUND(テーブル5[[#This Row],[60代]],-3)</f>
        <v>120000</v>
      </c>
      <c r="G27" s="3">
        <f ca="1">ROUND(テーブル5[[#This Row],[70歳以上]],-3)</f>
        <v>67000</v>
      </c>
      <c r="H27" s="3"/>
      <c r="I27" s="4"/>
      <c r="J27" s="5" t="s">
        <v>29</v>
      </c>
      <c r="K27" s="3">
        <f ca="1">ROUND(テーブル6[[#This Row],[20代]],-3)</f>
        <v>25000</v>
      </c>
      <c r="L27" s="3">
        <f ca="1">ROUND(テーブル6[[#This Row],[30代]],-3)</f>
        <v>43000</v>
      </c>
      <c r="M27" s="3">
        <f ca="1">ROUND(テーブル6[[#This Row],[40代]],-3)</f>
        <v>61000</v>
      </c>
      <c r="N27" s="3">
        <f ca="1">ROUND(テーブル6[[#This Row],[50代]],-3)</f>
        <v>103000</v>
      </c>
      <c r="O27" s="3">
        <f ca="1">ROUND(テーブル6[[#This Row],[60代]],-3)</f>
        <v>95000</v>
      </c>
      <c r="P27" s="3">
        <f ca="1">ROUND(テーブル6[[#This Row],[70歳以上]],-3)</f>
        <v>94000</v>
      </c>
      <c r="Q27" s="3"/>
      <c r="R27" s="4"/>
      <c r="S27" s="5" t="s">
        <v>29</v>
      </c>
      <c r="T27" s="3">
        <f ca="1">ROUND(テーブル611[[#This Row],[20代]],-3)</f>
        <v>23000</v>
      </c>
      <c r="U27" s="3">
        <f ca="1">ROUND(テーブル611[[#This Row],[30代]],-3)</f>
        <v>60000</v>
      </c>
      <c r="V27" s="3">
        <f ca="1">ROUND(テーブル611[[#This Row],[40代]],-3)</f>
        <v>55000</v>
      </c>
      <c r="W27" s="3">
        <f ca="1">ROUND(テーブル611[[#This Row],[50代]],-3)</f>
        <v>110000</v>
      </c>
      <c r="X27" s="3">
        <f ca="1">ROUND(テーブル611[[#This Row],[60代]],-3)</f>
        <v>103000</v>
      </c>
      <c r="Y27" s="3">
        <f ca="1">ROUND(テーブル611[[#This Row],[70歳以上]],-3)</f>
        <v>70000</v>
      </c>
      <c r="Z27" s="3"/>
      <c r="AB27" s="5" t="s">
        <v>29</v>
      </c>
      <c r="AC27" s="6">
        <f ca="1">ROUND(テーブル61129[[#This Row],[20代]],-3)</f>
        <v>23000</v>
      </c>
      <c r="AD27" s="6">
        <f ca="1">ROUND(テーブル61129[[#This Row],[30代]],-3)</f>
        <v>61000</v>
      </c>
      <c r="AE27" s="6">
        <f ca="1">ROUND(テーブル61129[[#This Row],[40代]],-3)</f>
        <v>94000</v>
      </c>
      <c r="AF27" s="6">
        <f ca="1">ROUND(テーブル61129[[#This Row],[50代]],-3)</f>
        <v>89000</v>
      </c>
      <c r="AG27" s="6">
        <f ca="1">ROUND(テーブル61129[[#This Row],[60代]],-3)</f>
        <v>119000</v>
      </c>
      <c r="AH27" s="6">
        <f ca="1">ROUND(テーブル61129[[#This Row],[70歳以上]],-3)</f>
        <v>73000</v>
      </c>
      <c r="AI27" s="6"/>
      <c r="AK27" s="5" t="s">
        <v>29</v>
      </c>
      <c r="AL27">
        <f ca="1">ROUND(テーブル6112922[[#This Row],[20代]],-3)</f>
        <v>17000</v>
      </c>
      <c r="AM27">
        <f ca="1">ROUND(テーブル6112922[[#This Row],[30代]],-3)</f>
        <v>48000</v>
      </c>
      <c r="AN27">
        <f ca="1">ROUND(テーブル6112922[[#This Row],[40代]],-3)</f>
        <v>44000</v>
      </c>
      <c r="AO27">
        <f ca="1">ROUND(テーブル6112922[[#This Row],[50代]],-3)</f>
        <v>65000</v>
      </c>
      <c r="AP27">
        <f ca="1">ROUND(テーブル6112922[[#This Row],[60代]],-3)</f>
        <v>65000</v>
      </c>
      <c r="AQ27">
        <f ca="1">ROUND(テーブル6112922[[#This Row],[70歳以上]],-3)</f>
        <v>48000</v>
      </c>
    </row>
    <row r="28" spans="1:43" x14ac:dyDescent="0.55000000000000004">
      <c r="A28" s="5" t="s">
        <v>30</v>
      </c>
      <c r="B28" s="3">
        <f ca="1">ROUND(テーブル5[[#This Row],[20代]],-3)</f>
        <v>17000</v>
      </c>
      <c r="C28" s="3">
        <f ca="1">ROUND(テーブル5[[#This Row],[30代]],-3)</f>
        <v>45000</v>
      </c>
      <c r="D28" s="3">
        <f ca="1">ROUND(テーブル5[[#This Row],[40代]],-3)</f>
        <v>78000</v>
      </c>
      <c r="E28" s="3">
        <f ca="1">ROUND(テーブル5[[#This Row],[50代]],-3)</f>
        <v>93000</v>
      </c>
      <c r="F28" s="3">
        <f ca="1">ROUND(テーブル5[[#This Row],[60代]],-3)</f>
        <v>126000</v>
      </c>
      <c r="G28" s="3">
        <f ca="1">ROUND(テーブル5[[#This Row],[70歳以上]],-3)</f>
        <v>62000</v>
      </c>
      <c r="H28" s="3"/>
      <c r="I28" s="4"/>
      <c r="J28" s="5" t="s">
        <v>30</v>
      </c>
      <c r="K28" s="3">
        <f ca="1">ROUND(テーブル6[[#This Row],[20代]],-3)</f>
        <v>24000</v>
      </c>
      <c r="L28" s="3">
        <f ca="1">ROUND(テーブル6[[#This Row],[30代]],-3)</f>
        <v>39000</v>
      </c>
      <c r="M28" s="3">
        <f ca="1">ROUND(テーブル6[[#This Row],[40代]],-3)</f>
        <v>64000</v>
      </c>
      <c r="N28" s="3">
        <f ca="1">ROUND(テーブル6[[#This Row],[50代]],-3)</f>
        <v>107000</v>
      </c>
      <c r="O28" s="3">
        <f ca="1">ROUND(テーブル6[[#This Row],[60代]],-3)</f>
        <v>96000</v>
      </c>
      <c r="P28" s="3">
        <f ca="1">ROUND(テーブル6[[#This Row],[70歳以上]],-3)</f>
        <v>93000</v>
      </c>
      <c r="Q28" s="3"/>
      <c r="R28" s="4"/>
      <c r="S28" s="5" t="s">
        <v>30</v>
      </c>
      <c r="T28" s="3">
        <f ca="1">ROUND(テーブル611[[#This Row],[20代]],-3)</f>
        <v>22000</v>
      </c>
      <c r="U28" s="3">
        <f ca="1">ROUND(テーブル611[[#This Row],[30代]],-3)</f>
        <v>57000</v>
      </c>
      <c r="V28" s="3">
        <f ca="1">ROUND(テーブル611[[#This Row],[40代]],-3)</f>
        <v>53000</v>
      </c>
      <c r="W28" s="3">
        <f ca="1">ROUND(テーブル611[[#This Row],[50代]],-3)</f>
        <v>115000</v>
      </c>
      <c r="X28" s="3">
        <f ca="1">ROUND(テーブル611[[#This Row],[60代]],-3)</f>
        <v>102000</v>
      </c>
      <c r="Y28" s="3">
        <f ca="1">ROUND(テーブル611[[#This Row],[70歳以上]],-3)</f>
        <v>60000</v>
      </c>
      <c r="Z28" s="3"/>
      <c r="AB28" s="5" t="s">
        <v>30</v>
      </c>
      <c r="AC28" s="6">
        <f ca="1">ROUND(テーブル61129[[#This Row],[20代]],-3)</f>
        <v>34000</v>
      </c>
      <c r="AD28" s="6">
        <f ca="1">ROUND(テーブル61129[[#This Row],[30代]],-3)</f>
        <v>64000</v>
      </c>
      <c r="AE28" s="6">
        <f ca="1">ROUND(テーブル61129[[#This Row],[40代]],-3)</f>
        <v>86000</v>
      </c>
      <c r="AF28" s="6">
        <f ca="1">ROUND(テーブル61129[[#This Row],[50代]],-3)</f>
        <v>94000</v>
      </c>
      <c r="AG28" s="6">
        <f ca="1">ROUND(テーブル61129[[#This Row],[60代]],-3)</f>
        <v>123000</v>
      </c>
      <c r="AH28" s="6">
        <f ca="1">ROUND(テーブル61129[[#This Row],[70歳以上]],-3)</f>
        <v>66000</v>
      </c>
      <c r="AI28" s="6"/>
      <c r="AK28" s="5" t="s">
        <v>30</v>
      </c>
      <c r="AL28">
        <f ca="1">ROUND(テーブル6112922[[#This Row],[20代]],-3)</f>
        <v>17000</v>
      </c>
      <c r="AM28">
        <f ca="1">ROUND(テーブル6112922[[#This Row],[30代]],-3)</f>
        <v>50000</v>
      </c>
      <c r="AN28">
        <f ca="1">ROUND(テーブル6112922[[#This Row],[40代]],-3)</f>
        <v>45000</v>
      </c>
      <c r="AO28">
        <f ca="1">ROUND(テーブル6112922[[#This Row],[50代]],-3)</f>
        <v>67000</v>
      </c>
      <c r="AP28">
        <f ca="1">ROUND(テーブル6112922[[#This Row],[60代]],-3)</f>
        <v>67000</v>
      </c>
      <c r="AQ28">
        <f ca="1">ROUND(テーブル6112922[[#This Row],[70歳以上]],-3)</f>
        <v>44000</v>
      </c>
    </row>
    <row r="29" spans="1:43" x14ac:dyDescent="0.55000000000000004">
      <c r="A29" s="5" t="s">
        <v>31</v>
      </c>
      <c r="B29" s="3">
        <f ca="1">ROUND(テーブル5[[#This Row],[20代]],-3)</f>
        <v>15000</v>
      </c>
      <c r="C29" s="3">
        <f ca="1">ROUND(テーブル5[[#This Row],[30代]],-3)</f>
        <v>43000</v>
      </c>
      <c r="D29" s="3">
        <f ca="1">ROUND(テーブル5[[#This Row],[40代]],-3)</f>
        <v>81000</v>
      </c>
      <c r="E29" s="3">
        <f ca="1">ROUND(テーブル5[[#This Row],[50代]],-3)</f>
        <v>96000</v>
      </c>
      <c r="F29" s="3">
        <f ca="1">ROUND(テーブル5[[#This Row],[60代]],-3)</f>
        <v>114000</v>
      </c>
      <c r="G29" s="3">
        <f ca="1">ROUND(テーブル5[[#This Row],[70歳以上]],-3)</f>
        <v>59000</v>
      </c>
      <c r="H29" s="3"/>
      <c r="I29" s="4"/>
      <c r="J29" s="5" t="s">
        <v>31</v>
      </c>
      <c r="K29" s="3">
        <f ca="1">ROUND(テーブル6[[#This Row],[20代]],-3)</f>
        <v>21000</v>
      </c>
      <c r="L29" s="3">
        <f ca="1">ROUND(テーブル6[[#This Row],[30代]],-3)</f>
        <v>36000</v>
      </c>
      <c r="M29" s="3">
        <f ca="1">ROUND(テーブル6[[#This Row],[40代]],-3)</f>
        <v>71000</v>
      </c>
      <c r="N29" s="3">
        <f ca="1">ROUND(テーブル6[[#This Row],[50代]],-3)</f>
        <v>109000</v>
      </c>
      <c r="O29" s="3">
        <f ca="1">ROUND(テーブル6[[#This Row],[60代]],-3)</f>
        <v>91000</v>
      </c>
      <c r="P29" s="3">
        <f ca="1">ROUND(テーブル6[[#This Row],[70歳以上]],-3)</f>
        <v>90000</v>
      </c>
      <c r="Q29" s="3"/>
      <c r="R29" s="4"/>
      <c r="S29" s="5" t="s">
        <v>31</v>
      </c>
      <c r="T29" s="3">
        <f ca="1">ROUND(テーブル611[[#This Row],[20代]],-3)</f>
        <v>20000</v>
      </c>
      <c r="U29" s="3">
        <f ca="1">ROUND(テーブル611[[#This Row],[30代]],-3)</f>
        <v>56000</v>
      </c>
      <c r="V29" s="3">
        <f ca="1">ROUND(テーブル611[[#This Row],[40代]],-3)</f>
        <v>49000</v>
      </c>
      <c r="W29" s="3">
        <f ca="1">ROUND(テーブル611[[#This Row],[50代]],-3)</f>
        <v>121000</v>
      </c>
      <c r="X29" s="3">
        <f ca="1">ROUND(テーブル611[[#This Row],[60代]],-3)</f>
        <v>106000</v>
      </c>
      <c r="Y29" s="3">
        <f ca="1">ROUND(テーブル611[[#This Row],[70歳以上]],-3)</f>
        <v>59000</v>
      </c>
      <c r="Z29" s="3"/>
      <c r="AB29" s="5" t="s">
        <v>31</v>
      </c>
      <c r="AC29" s="6">
        <f ca="1">ROUND(テーブル61129[[#This Row],[20代]],-3)</f>
        <v>26000</v>
      </c>
      <c r="AD29" s="6">
        <f ca="1">ROUND(テーブル61129[[#This Row],[30代]],-3)</f>
        <v>61000</v>
      </c>
      <c r="AE29" s="6">
        <f ca="1">ROUND(テーブル61129[[#This Row],[40代]],-3)</f>
        <v>101000</v>
      </c>
      <c r="AF29" s="6">
        <f ca="1">ROUND(テーブル61129[[#This Row],[50代]],-3)</f>
        <v>103000</v>
      </c>
      <c r="AG29" s="6">
        <f ca="1">ROUND(テーブル61129[[#This Row],[60代]],-3)</f>
        <v>127000</v>
      </c>
      <c r="AH29" s="6">
        <f ca="1">ROUND(テーブル61129[[#This Row],[70歳以上]],-3)</f>
        <v>65000</v>
      </c>
      <c r="AI29" s="6"/>
      <c r="AK29" s="5" t="s">
        <v>31</v>
      </c>
      <c r="AL29">
        <f ca="1">ROUND(テーブル6112922[[#This Row],[20代]],-3)</f>
        <v>16000</v>
      </c>
      <c r="AM29">
        <f ca="1">ROUND(テーブル6112922[[#This Row],[30代]],-3)</f>
        <v>49000</v>
      </c>
      <c r="AN29">
        <f ca="1">ROUND(テーブル6112922[[#This Row],[40代]],-3)</f>
        <v>49000</v>
      </c>
      <c r="AO29">
        <f ca="1">ROUND(テーブル6112922[[#This Row],[50代]],-3)</f>
        <v>68000</v>
      </c>
      <c r="AP29">
        <f ca="1">ROUND(テーブル6112922[[#This Row],[60代]],-3)</f>
        <v>65000</v>
      </c>
      <c r="AQ29">
        <f ca="1">ROUND(テーブル6112922[[#This Row],[70歳以上]],-3)</f>
        <v>41000</v>
      </c>
    </row>
    <row r="30" spans="1:43" x14ac:dyDescent="0.55000000000000004">
      <c r="A30" s="5" t="s">
        <v>32</v>
      </c>
      <c r="B30" s="3">
        <f ca="1">ROUND(テーブル5[[#This Row],[20代]],-3)</f>
        <v>14000</v>
      </c>
      <c r="C30" s="3">
        <f ca="1">ROUND(テーブル5[[#This Row],[30代]],-3)</f>
        <v>42000</v>
      </c>
      <c r="D30" s="3">
        <f ca="1">ROUND(テーブル5[[#This Row],[40代]],-3)</f>
        <v>83000</v>
      </c>
      <c r="E30" s="3">
        <f ca="1">ROUND(テーブル5[[#This Row],[50代]],-3)</f>
        <v>98000</v>
      </c>
      <c r="F30" s="3">
        <f ca="1">ROUND(テーブル5[[#This Row],[60代]],-3)</f>
        <v>111000</v>
      </c>
      <c r="G30" s="3">
        <f ca="1">ROUND(テーブル5[[#This Row],[70歳以上]],-3)</f>
        <v>61000</v>
      </c>
      <c r="H30" s="3"/>
      <c r="I30" s="4"/>
      <c r="J30" s="5" t="s">
        <v>32</v>
      </c>
      <c r="K30" s="3">
        <f ca="1">ROUND(テーブル6[[#This Row],[20代]],-3)</f>
        <v>19000</v>
      </c>
      <c r="L30" s="3">
        <f ca="1">ROUND(テーブル6[[#This Row],[30代]],-3)</f>
        <v>36000</v>
      </c>
      <c r="M30" s="3">
        <f ca="1">ROUND(テーブル6[[#This Row],[40代]],-3)</f>
        <v>68000</v>
      </c>
      <c r="N30" s="3">
        <f ca="1">ROUND(テーブル6[[#This Row],[50代]],-3)</f>
        <v>113000</v>
      </c>
      <c r="O30" s="3">
        <f ca="1">ROUND(テーブル6[[#This Row],[60代]],-3)</f>
        <v>87000</v>
      </c>
      <c r="P30" s="3">
        <f ca="1">ROUND(テーブル6[[#This Row],[70歳以上]],-3)</f>
        <v>87000</v>
      </c>
      <c r="Q30" s="3"/>
      <c r="R30" s="4"/>
      <c r="S30" s="5" t="s">
        <v>32</v>
      </c>
      <c r="T30" s="3">
        <f ca="1">ROUND(テーブル611[[#This Row],[20代]],-3)</f>
        <v>19000</v>
      </c>
      <c r="U30" s="3">
        <f ca="1">ROUND(テーブル611[[#This Row],[30代]],-3)</f>
        <v>54000</v>
      </c>
      <c r="V30" s="3">
        <f ca="1">ROUND(テーブル611[[#This Row],[40代]],-3)</f>
        <v>52000</v>
      </c>
      <c r="W30" s="3">
        <f ca="1">ROUND(テーブル611[[#This Row],[50代]],-3)</f>
        <v>131000</v>
      </c>
      <c r="X30" s="3">
        <f ca="1">ROUND(テーブル611[[#This Row],[60代]],-3)</f>
        <v>103000</v>
      </c>
      <c r="Y30" s="3">
        <f ca="1">ROUND(テーブル611[[#This Row],[70歳以上]],-3)</f>
        <v>55000</v>
      </c>
      <c r="Z30" s="3"/>
      <c r="AB30" s="5" t="s">
        <v>32</v>
      </c>
      <c r="AC30" s="6">
        <f ca="1">ROUND(テーブル61129[[#This Row],[20代]],-3)</f>
        <v>21000</v>
      </c>
      <c r="AD30" s="6">
        <f ca="1">ROUND(テーブル61129[[#This Row],[30代]],-3)</f>
        <v>48000</v>
      </c>
      <c r="AE30" s="6">
        <f ca="1">ROUND(テーブル61129[[#This Row],[40代]],-3)</f>
        <v>108000</v>
      </c>
      <c r="AF30" s="6">
        <f ca="1">ROUND(テーブル61129[[#This Row],[50代]],-3)</f>
        <v>100000</v>
      </c>
      <c r="AG30" s="6">
        <f ca="1">ROUND(テーブル61129[[#This Row],[60代]],-3)</f>
        <v>116000</v>
      </c>
      <c r="AH30" s="6">
        <f ca="1">ROUND(テーブル61129[[#This Row],[70歳以上]],-3)</f>
        <v>62000</v>
      </c>
      <c r="AI30" s="6"/>
      <c r="AK30" s="5" t="s">
        <v>32</v>
      </c>
      <c r="AL30">
        <f ca="1">ROUND(テーブル6112922[[#This Row],[20代]],-3)</f>
        <v>15000</v>
      </c>
      <c r="AM30">
        <f ca="1">ROUND(テーブル6112922[[#This Row],[30代]],-3)</f>
        <v>38000</v>
      </c>
      <c r="AN30">
        <f ca="1">ROUND(テーブル6112922[[#This Row],[40代]],-3)</f>
        <v>55000</v>
      </c>
      <c r="AO30">
        <f ca="1">ROUND(テーブル6112922[[#This Row],[50代]],-3)</f>
        <v>69000</v>
      </c>
      <c r="AP30">
        <f ca="1">ROUND(テーブル6112922[[#This Row],[60代]],-3)</f>
        <v>60000</v>
      </c>
      <c r="AQ30">
        <f ca="1">ROUND(テーブル6112922[[#This Row],[70歳以上]],-3)</f>
        <v>40000</v>
      </c>
    </row>
    <row r="31" spans="1:43" x14ac:dyDescent="0.55000000000000004">
      <c r="A31" s="5" t="s">
        <v>33</v>
      </c>
      <c r="B31" s="3">
        <f ca="1">ROUND(テーブル5[[#This Row],[20代]],-3)</f>
        <v>14000</v>
      </c>
      <c r="C31" s="3">
        <f ca="1">ROUND(テーブル5[[#This Row],[30代]],-3)</f>
        <v>36000</v>
      </c>
      <c r="D31" s="3">
        <f ca="1">ROUND(テーブル5[[#This Row],[40代]],-3)</f>
        <v>82000</v>
      </c>
      <c r="E31" s="3">
        <f ca="1">ROUND(テーブル5[[#This Row],[50代]],-3)</f>
        <v>96000</v>
      </c>
      <c r="F31" s="3">
        <f ca="1">ROUND(テーブル5[[#This Row],[60代]],-3)</f>
        <v>108000</v>
      </c>
      <c r="G31" s="3">
        <f ca="1">ROUND(テーブル5[[#This Row],[70歳以上]],-3)</f>
        <v>56000</v>
      </c>
      <c r="H31" s="3"/>
      <c r="I31" s="4"/>
      <c r="J31" s="5" t="s">
        <v>33</v>
      </c>
      <c r="K31" s="3">
        <f ca="1">ROUND(テーブル6[[#This Row],[20代]],-3)</f>
        <v>19000</v>
      </c>
      <c r="L31" s="3">
        <f ca="1">ROUND(テーブル6[[#This Row],[30代]],-3)</f>
        <v>29000</v>
      </c>
      <c r="M31" s="3">
        <f ca="1">ROUND(テーブル6[[#This Row],[40代]],-3)</f>
        <v>66000</v>
      </c>
      <c r="N31" s="3">
        <f ca="1">ROUND(テーブル6[[#This Row],[50代]],-3)</f>
        <v>111000</v>
      </c>
      <c r="O31" s="3">
        <f ca="1">ROUND(テーブル6[[#This Row],[60代]],-3)</f>
        <v>86000</v>
      </c>
      <c r="P31" s="3">
        <f ca="1">ROUND(テーブル6[[#This Row],[70歳以上]],-3)</f>
        <v>85000</v>
      </c>
      <c r="Q31" s="3"/>
      <c r="R31" s="4"/>
      <c r="S31" s="5" t="s">
        <v>33</v>
      </c>
      <c r="T31" s="3">
        <f ca="1">ROUND(テーブル611[[#This Row],[20代]],-3)</f>
        <v>20000</v>
      </c>
      <c r="U31" s="3">
        <f ca="1">ROUND(テーブル611[[#This Row],[30代]],-3)</f>
        <v>51000</v>
      </c>
      <c r="V31" s="3">
        <f ca="1">ROUND(テーブル611[[#This Row],[40代]],-3)</f>
        <v>50000</v>
      </c>
      <c r="W31" s="3">
        <f ca="1">ROUND(テーブル611[[#This Row],[50代]],-3)</f>
        <v>133000</v>
      </c>
      <c r="X31" s="3">
        <f ca="1">ROUND(テーブル611[[#This Row],[60代]],-3)</f>
        <v>101000</v>
      </c>
      <c r="Y31" s="3">
        <f ca="1">ROUND(テーブル611[[#This Row],[70歳以上]],-3)</f>
        <v>52000</v>
      </c>
      <c r="Z31" s="3"/>
      <c r="AB31" s="5" t="s">
        <v>33</v>
      </c>
      <c r="AC31" s="6">
        <f ca="1">ROUND(テーブル61129[[#This Row],[20代]],-3)</f>
        <v>22000</v>
      </c>
      <c r="AD31" s="6">
        <f ca="1">ROUND(テーブル61129[[#This Row],[30代]],-3)</f>
        <v>41000</v>
      </c>
      <c r="AE31" s="6">
        <f ca="1">ROUND(テーブル61129[[#This Row],[40代]],-3)</f>
        <v>91000</v>
      </c>
      <c r="AF31" s="6">
        <f ca="1">ROUND(テーブル61129[[#This Row],[50代]],-3)</f>
        <v>91000</v>
      </c>
      <c r="AG31" s="6">
        <f ca="1">ROUND(テーブル61129[[#This Row],[60代]],-3)</f>
        <v>109000</v>
      </c>
      <c r="AH31" s="6">
        <f ca="1">ROUND(テーブル61129[[#This Row],[70歳以上]],-3)</f>
        <v>51000</v>
      </c>
      <c r="AI31" s="6"/>
      <c r="AK31" s="5" t="s">
        <v>33</v>
      </c>
      <c r="AL31">
        <f ca="1">ROUND(テーブル6112922[[#This Row],[20代]],-3)</f>
        <v>17000</v>
      </c>
      <c r="AM31">
        <f ca="1">ROUND(テーブル6112922[[#This Row],[30代]],-3)</f>
        <v>32000</v>
      </c>
      <c r="AN31">
        <f ca="1">ROUND(テーブル6112922[[#This Row],[40代]],-3)</f>
        <v>60000</v>
      </c>
      <c r="AO31">
        <f ca="1">ROUND(テーブル6112922[[#This Row],[50代]],-3)</f>
        <v>70000</v>
      </c>
      <c r="AP31">
        <f ca="1">ROUND(テーブル6112922[[#This Row],[60代]],-3)</f>
        <v>59000</v>
      </c>
      <c r="AQ31">
        <f ca="1">ROUND(テーブル6112922[[#This Row],[70歳以上]],-3)</f>
        <v>40000</v>
      </c>
    </row>
    <row r="32" spans="1:43" x14ac:dyDescent="0.55000000000000004">
      <c r="A32" s="5" t="s">
        <v>34</v>
      </c>
      <c r="B32" s="3">
        <f ca="1">ROUND(テーブル5[[#This Row],[20代]],-3)</f>
        <v>14000</v>
      </c>
      <c r="C32" s="3">
        <f ca="1">ROUND(テーブル5[[#This Row],[30代]],-3)</f>
        <v>32000</v>
      </c>
      <c r="D32" s="3">
        <f ca="1">ROUND(テーブル5[[#This Row],[40代]],-3)</f>
        <v>78000</v>
      </c>
      <c r="E32" s="3">
        <f ca="1">ROUND(テーブル5[[#This Row],[50代]],-3)</f>
        <v>95000</v>
      </c>
      <c r="F32" s="3">
        <f ca="1">ROUND(テーブル5[[#This Row],[60代]],-3)</f>
        <v>104000</v>
      </c>
      <c r="G32" s="3">
        <f ca="1">ROUND(テーブル5[[#This Row],[70歳以上]],-3)</f>
        <v>54000</v>
      </c>
      <c r="H32" s="3"/>
      <c r="I32" s="4"/>
      <c r="J32" s="5" t="s">
        <v>34</v>
      </c>
      <c r="K32" s="3">
        <f ca="1">ROUND(テーブル6[[#This Row],[20代]],-3)</f>
        <v>21000</v>
      </c>
      <c r="L32" s="3">
        <f ca="1">ROUND(テーブル6[[#This Row],[30代]],-3)</f>
        <v>25000</v>
      </c>
      <c r="M32" s="3">
        <f ca="1">ROUND(テーブル6[[#This Row],[40代]],-3)</f>
        <v>60000</v>
      </c>
      <c r="N32" s="3">
        <f ca="1">ROUND(テーブル6[[#This Row],[50代]],-3)</f>
        <v>112000</v>
      </c>
      <c r="O32" s="3">
        <f ca="1">ROUND(テーブル6[[#This Row],[60代]],-3)</f>
        <v>81000</v>
      </c>
      <c r="P32" s="3">
        <f ca="1">ROUND(テーブル6[[#This Row],[70歳以上]],-3)</f>
        <v>81000</v>
      </c>
      <c r="Q32" s="3"/>
      <c r="R32" s="4"/>
      <c r="S32" s="5" t="s">
        <v>34</v>
      </c>
      <c r="T32" s="3">
        <f ca="1">ROUND(テーブル611[[#This Row],[20代]],-3)</f>
        <v>20000</v>
      </c>
      <c r="U32" s="3">
        <f ca="1">ROUND(テーブル611[[#This Row],[30代]],-3)</f>
        <v>51000</v>
      </c>
      <c r="V32" s="3">
        <f ca="1">ROUND(テーブル611[[#This Row],[40代]],-3)</f>
        <v>44000</v>
      </c>
      <c r="W32" s="3">
        <f ca="1">ROUND(テーブル611[[#This Row],[50代]],-3)</f>
        <v>133000</v>
      </c>
      <c r="X32" s="3">
        <f ca="1">ROUND(テーブル611[[#This Row],[60代]],-3)</f>
        <v>94000</v>
      </c>
      <c r="Y32" s="3">
        <f ca="1">ROUND(テーブル611[[#This Row],[70歳以上]],-3)</f>
        <v>53000</v>
      </c>
      <c r="Z32" s="3"/>
      <c r="AB32" s="5" t="s">
        <v>34</v>
      </c>
      <c r="AC32" s="6">
        <f ca="1">ROUND(テーブル61129[[#This Row],[20代]],-3)</f>
        <v>16000</v>
      </c>
      <c r="AD32" s="6">
        <f ca="1">ROUND(テーブル61129[[#This Row],[30代]],-3)</f>
        <v>39000</v>
      </c>
      <c r="AE32" s="6">
        <f ca="1">ROUND(テーブル61129[[#This Row],[40代]],-3)</f>
        <v>82000</v>
      </c>
      <c r="AF32" s="6">
        <f ca="1">ROUND(テーブル61129[[#This Row],[50代]],-3)</f>
        <v>80000</v>
      </c>
      <c r="AG32" s="6">
        <f ca="1">ROUND(テーブル61129[[#This Row],[60代]],-3)</f>
        <v>103000</v>
      </c>
      <c r="AH32" s="6">
        <f ca="1">ROUND(テーブル61129[[#This Row],[70歳以上]],-3)</f>
        <v>42000</v>
      </c>
      <c r="AI32" s="6"/>
      <c r="AK32" s="5" t="s">
        <v>34</v>
      </c>
      <c r="AL32">
        <f ca="1">ROUND(テーブル6112922[[#This Row],[20代]],-3)</f>
        <v>16000</v>
      </c>
      <c r="AM32">
        <f ca="1">ROUND(テーブル6112922[[#This Row],[30代]],-3)</f>
        <v>30000</v>
      </c>
      <c r="AN32">
        <f ca="1">ROUND(テーブル6112922[[#This Row],[40代]],-3)</f>
        <v>59000</v>
      </c>
      <c r="AO32">
        <f ca="1">ROUND(テーブル6112922[[#This Row],[50代]],-3)</f>
        <v>71000</v>
      </c>
      <c r="AP32">
        <f ca="1">ROUND(テーブル6112922[[#This Row],[60代]],-3)</f>
        <v>58000</v>
      </c>
      <c r="AQ32">
        <f ca="1">ROUND(テーブル6112922[[#This Row],[70歳以上]],-3)</f>
        <v>39000</v>
      </c>
    </row>
    <row r="33" spans="1:43" x14ac:dyDescent="0.55000000000000004">
      <c r="A33" s="5" t="s">
        <v>35</v>
      </c>
      <c r="B33" s="3">
        <f ca="1">ROUND(テーブル5[[#This Row],[20代]],-3)</f>
        <v>14000</v>
      </c>
      <c r="C33" s="3">
        <f ca="1">ROUND(テーブル5[[#This Row],[30代]],-3)</f>
        <v>27000</v>
      </c>
      <c r="D33" s="3">
        <f ca="1">ROUND(テーブル5[[#This Row],[40代]],-3)</f>
        <v>71000</v>
      </c>
      <c r="E33" s="3">
        <f ca="1">ROUND(テーブル5[[#This Row],[50代]],-3)</f>
        <v>95000</v>
      </c>
      <c r="F33" s="3">
        <f ca="1">ROUND(テーブル5[[#This Row],[60代]],-3)</f>
        <v>104000</v>
      </c>
      <c r="G33" s="3">
        <f ca="1">ROUND(テーブル5[[#This Row],[70歳以上]],-3)</f>
        <v>55000</v>
      </c>
      <c r="H33" s="3"/>
      <c r="I33" s="4"/>
      <c r="J33" s="5" t="s">
        <v>35</v>
      </c>
      <c r="K33" s="3">
        <f ca="1">ROUND(テーブル6[[#This Row],[20代]],-3)</f>
        <v>23000</v>
      </c>
      <c r="L33" s="3">
        <f ca="1">ROUND(テーブル6[[#This Row],[30代]],-3)</f>
        <v>20000</v>
      </c>
      <c r="M33" s="3">
        <f ca="1">ROUND(テーブル6[[#This Row],[40代]],-3)</f>
        <v>56000</v>
      </c>
      <c r="N33" s="3">
        <f ca="1">ROUND(テーブル6[[#This Row],[50代]],-3)</f>
        <v>113000</v>
      </c>
      <c r="O33" s="3">
        <f ca="1">ROUND(テーブル6[[#This Row],[60代]],-3)</f>
        <v>76000</v>
      </c>
      <c r="P33" s="3">
        <f ca="1">ROUND(テーブル6[[#This Row],[70歳以上]],-3)</f>
        <v>83000</v>
      </c>
      <c r="Q33" s="3"/>
      <c r="R33" s="4"/>
      <c r="S33" s="5" t="s">
        <v>35</v>
      </c>
      <c r="T33" s="3">
        <f ca="1">ROUND(テーブル611[[#This Row],[20代]],-3)</f>
        <v>21000</v>
      </c>
      <c r="U33" s="3">
        <f ca="1">ROUND(テーブル611[[#This Row],[30代]],-3)</f>
        <v>49000</v>
      </c>
      <c r="V33" s="3">
        <f ca="1">ROUND(テーブル611[[#This Row],[40代]],-3)</f>
        <v>43000</v>
      </c>
      <c r="W33" s="3">
        <f ca="1">ROUND(テーブル611[[#This Row],[50代]],-3)</f>
        <v>131000</v>
      </c>
      <c r="X33" s="3">
        <f ca="1">ROUND(テーブル611[[#This Row],[60代]],-3)</f>
        <v>90000</v>
      </c>
      <c r="Y33" s="3">
        <f ca="1">ROUND(テーブル611[[#This Row],[70歳以上]],-3)</f>
        <v>56000</v>
      </c>
      <c r="Z33" s="3"/>
      <c r="AB33" s="5" t="s">
        <v>35</v>
      </c>
      <c r="AC33" s="6">
        <f ca="1">ROUND(テーブル61129[[#This Row],[20代]],-3)</f>
        <v>16000</v>
      </c>
      <c r="AD33" s="6">
        <f ca="1">ROUND(テーブル61129[[#This Row],[30代]],-3)</f>
        <v>38000</v>
      </c>
      <c r="AE33" s="6">
        <f ca="1">ROUND(テーブル61129[[#This Row],[40代]],-3)</f>
        <v>77000</v>
      </c>
      <c r="AF33" s="6">
        <f ca="1">ROUND(テーブル61129[[#This Row],[50代]],-3)</f>
        <v>78000</v>
      </c>
      <c r="AG33" s="6">
        <f ca="1">ROUND(テーブル61129[[#This Row],[60代]],-3)</f>
        <v>97000</v>
      </c>
      <c r="AH33" s="6">
        <f ca="1">ROUND(テーブル61129[[#This Row],[70歳以上]],-3)</f>
        <v>37000</v>
      </c>
      <c r="AI33" s="6"/>
      <c r="AK33" s="5" t="s">
        <v>35</v>
      </c>
      <c r="AL33">
        <f ca="1">ROUND(テーブル6112922[[#This Row],[20代]],-3)</f>
        <v>16000</v>
      </c>
      <c r="AM33">
        <f ca="1">ROUND(テーブル6112922[[#This Row],[30代]],-3)</f>
        <v>28000</v>
      </c>
      <c r="AN33">
        <f ca="1">ROUND(テーブル6112922[[#This Row],[40代]],-3)</f>
        <v>55000</v>
      </c>
      <c r="AO33">
        <f ca="1">ROUND(テーブル6112922[[#This Row],[50代]],-3)</f>
        <v>70000</v>
      </c>
      <c r="AP33">
        <f ca="1">ROUND(テーブル6112922[[#This Row],[60代]],-3)</f>
        <v>57000</v>
      </c>
      <c r="AQ33">
        <f ca="1">ROUND(テーブル6112922[[#This Row],[70歳以上]],-3)</f>
        <v>36000</v>
      </c>
    </row>
    <row r="34" spans="1:43" x14ac:dyDescent="0.55000000000000004">
      <c r="A34" s="5" t="s">
        <v>36</v>
      </c>
      <c r="B34" s="3">
        <f ca="1">ROUND(テーブル5[[#This Row],[20代]],-3)</f>
        <v>13000</v>
      </c>
      <c r="C34" s="3">
        <f ca="1">ROUND(テーブル5[[#This Row],[30代]],-3)</f>
        <v>22000</v>
      </c>
      <c r="D34" s="3">
        <f ca="1">ROUND(テーブル5[[#This Row],[40代]],-3)</f>
        <v>66000</v>
      </c>
      <c r="E34" s="3">
        <f ca="1">ROUND(テーブル5[[#This Row],[50代]],-3)</f>
        <v>93000</v>
      </c>
      <c r="F34" s="3">
        <f ca="1">ROUND(テーブル5[[#This Row],[60代]],-3)</f>
        <v>102000</v>
      </c>
      <c r="G34" s="3">
        <f ca="1">ROUND(テーブル5[[#This Row],[70歳以上]],-3)</f>
        <v>54000</v>
      </c>
      <c r="H34" s="3"/>
      <c r="I34" s="4"/>
      <c r="J34" s="5" t="s">
        <v>36</v>
      </c>
      <c r="K34" s="3">
        <f ca="1">ROUND(テーブル6[[#This Row],[20代]],-3)</f>
        <v>25000</v>
      </c>
      <c r="L34" s="3">
        <f ca="1">ROUND(テーブル6[[#This Row],[30代]],-3)</f>
        <v>13000</v>
      </c>
      <c r="M34" s="3">
        <f ca="1">ROUND(テーブル6[[#This Row],[40代]],-3)</f>
        <v>53000</v>
      </c>
      <c r="N34" s="3">
        <f ca="1">ROUND(テーブル6[[#This Row],[50代]],-3)</f>
        <v>112000</v>
      </c>
      <c r="O34" s="3">
        <f ca="1">ROUND(テーブル6[[#This Row],[60代]],-3)</f>
        <v>73000</v>
      </c>
      <c r="P34" s="3">
        <f ca="1">ROUND(テーブル6[[#This Row],[70歳以上]],-3)</f>
        <v>82000</v>
      </c>
      <c r="Q34" s="3"/>
      <c r="R34" s="4"/>
      <c r="S34" s="5" t="s">
        <v>36</v>
      </c>
      <c r="T34" s="3">
        <f ca="1">ROUND(テーブル611[[#This Row],[20代]],-3)</f>
        <v>21000</v>
      </c>
      <c r="U34" s="3">
        <f ca="1">ROUND(テーブル611[[#This Row],[30代]],-3)</f>
        <v>49000</v>
      </c>
      <c r="V34" s="3">
        <f ca="1">ROUND(テーブル611[[#This Row],[40代]],-3)</f>
        <v>40000</v>
      </c>
      <c r="W34" s="3">
        <f ca="1">ROUND(テーブル611[[#This Row],[50代]],-3)</f>
        <v>129000</v>
      </c>
      <c r="X34" s="3">
        <f ca="1">ROUND(テーブル611[[#This Row],[60代]],-3)</f>
        <v>88000</v>
      </c>
      <c r="Y34" s="3">
        <f ca="1">ROUND(テーブル611[[#This Row],[70歳以上]],-3)</f>
        <v>52000</v>
      </c>
      <c r="Z34" s="3"/>
      <c r="AB34" s="5" t="s">
        <v>36</v>
      </c>
      <c r="AC34" s="6">
        <f ca="1">ROUND(テーブル61129[[#This Row],[20代]],-3)</f>
        <v>13000</v>
      </c>
      <c r="AD34" s="6">
        <f ca="1">ROUND(テーブル61129[[#This Row],[30代]],-3)</f>
        <v>37000</v>
      </c>
      <c r="AE34" s="6">
        <f ca="1">ROUND(テーブル61129[[#This Row],[40代]],-3)</f>
        <v>72000</v>
      </c>
      <c r="AF34" s="6">
        <f ca="1">ROUND(テーブル61129[[#This Row],[50代]],-3)</f>
        <v>73000</v>
      </c>
      <c r="AG34" s="6">
        <f ca="1">ROUND(テーブル61129[[#This Row],[60代]],-3)</f>
        <v>96000</v>
      </c>
      <c r="AH34" s="6">
        <f ca="1">ROUND(テーブル61129[[#This Row],[70歳以上]],-3)</f>
        <v>33000</v>
      </c>
      <c r="AI34" s="6"/>
      <c r="AK34" s="5" t="s">
        <v>36</v>
      </c>
      <c r="AL34">
        <f ca="1">ROUND(テーブル6112922[[#This Row],[20代]],-3)</f>
        <v>15000</v>
      </c>
      <c r="AM34">
        <f ca="1">ROUND(テーブル6112922[[#This Row],[30代]],-3)</f>
        <v>24000</v>
      </c>
      <c r="AN34">
        <f ca="1">ROUND(テーブル6112922[[#This Row],[40代]],-3)</f>
        <v>51000</v>
      </c>
      <c r="AO34">
        <f ca="1">ROUND(テーブル6112922[[#This Row],[50代]],-3)</f>
        <v>69000</v>
      </c>
      <c r="AP34">
        <f ca="1">ROUND(テーブル6112922[[#This Row],[60代]],-3)</f>
        <v>58000</v>
      </c>
      <c r="AQ34">
        <f ca="1">ROUND(テーブル6112922[[#This Row],[70歳以上]],-3)</f>
        <v>35000</v>
      </c>
    </row>
    <row r="35" spans="1:43" x14ac:dyDescent="0.55000000000000004">
      <c r="A35" s="5" t="s">
        <v>37</v>
      </c>
      <c r="B35" s="3">
        <f ca="1">ROUND(テーブル5[[#This Row],[20代]],-3)</f>
        <v>13000</v>
      </c>
      <c r="C35" s="3">
        <f ca="1">ROUND(テーブル5[[#This Row],[30代]],-3)</f>
        <v>20000</v>
      </c>
      <c r="D35" s="3">
        <f ca="1">ROUND(テーブル5[[#This Row],[40代]],-3)</f>
        <v>64000</v>
      </c>
      <c r="E35" s="3">
        <f ca="1">ROUND(テーブル5[[#This Row],[50代]],-3)</f>
        <v>93000</v>
      </c>
      <c r="F35" s="3">
        <f ca="1">ROUND(テーブル5[[#This Row],[60代]],-3)</f>
        <v>101000</v>
      </c>
      <c r="G35" s="3">
        <f ca="1">ROUND(テーブル5[[#This Row],[70歳以上]],-3)</f>
        <v>50000</v>
      </c>
      <c r="H35" s="3"/>
      <c r="I35" s="4"/>
      <c r="J35" s="5" t="s">
        <v>37</v>
      </c>
      <c r="K35" s="3">
        <f ca="1">ROUND(テーブル6[[#This Row],[20代]],-3)</f>
        <v>25000</v>
      </c>
      <c r="L35" s="3">
        <f ca="1">ROUND(テーブル6[[#This Row],[30代]],-3)</f>
        <v>11000</v>
      </c>
      <c r="M35" s="3">
        <f ca="1">ROUND(テーブル6[[#This Row],[40代]],-3)</f>
        <v>51000</v>
      </c>
      <c r="N35" s="3">
        <f ca="1">ROUND(テーブル6[[#This Row],[50代]],-3)</f>
        <v>110000</v>
      </c>
      <c r="O35" s="3">
        <f ca="1">ROUND(テーブル6[[#This Row],[60代]],-3)</f>
        <v>73000</v>
      </c>
      <c r="P35" s="3">
        <f ca="1">ROUND(テーブル6[[#This Row],[70歳以上]],-3)</f>
        <v>83000</v>
      </c>
      <c r="Q35" s="3"/>
      <c r="R35" s="4"/>
      <c r="S35" s="5" t="s">
        <v>37</v>
      </c>
      <c r="T35" s="3">
        <f ca="1">ROUND(テーブル611[[#This Row],[20代]],-3)</f>
        <v>20000</v>
      </c>
      <c r="U35" s="3">
        <f ca="1">ROUND(テーブル611[[#This Row],[30代]],-3)</f>
        <v>43000</v>
      </c>
      <c r="V35" s="3">
        <f ca="1">ROUND(テーブル611[[#This Row],[40代]],-3)</f>
        <v>38000</v>
      </c>
      <c r="W35" s="3">
        <f ca="1">ROUND(テーブル611[[#This Row],[50代]],-3)</f>
        <v>127000</v>
      </c>
      <c r="X35" s="3">
        <f ca="1">ROUND(テーブル611[[#This Row],[60代]],-3)</f>
        <v>88000</v>
      </c>
      <c r="Y35" s="3">
        <f ca="1">ROUND(テーブル611[[#This Row],[70歳以上]],-3)</f>
        <v>52000</v>
      </c>
      <c r="Z35" s="3"/>
      <c r="AB35" s="5" t="s">
        <v>37</v>
      </c>
      <c r="AC35" s="6">
        <f ca="1">ROUND(テーブル61129[[#This Row],[20代]],-3)</f>
        <v>15000</v>
      </c>
      <c r="AD35" s="6">
        <f ca="1">ROUND(テーブル61129[[#This Row],[30代]],-3)</f>
        <v>37000</v>
      </c>
      <c r="AE35" s="6">
        <f ca="1">ROUND(テーブル61129[[#This Row],[40代]],-3)</f>
        <v>69000</v>
      </c>
      <c r="AF35" s="6">
        <f ca="1">ROUND(テーブル61129[[#This Row],[50代]],-3)</f>
        <v>72000</v>
      </c>
      <c r="AG35" s="6">
        <f ca="1">ROUND(テーブル61129[[#This Row],[60代]],-3)</f>
        <v>88000</v>
      </c>
      <c r="AH35" s="6">
        <f ca="1">ROUND(テーブル61129[[#This Row],[70歳以上]],-3)</f>
        <v>30000</v>
      </c>
      <c r="AI35" s="6"/>
      <c r="AK35" s="5" t="s">
        <v>37</v>
      </c>
      <c r="AL35">
        <f ca="1">ROUND(テーブル6112922[[#This Row],[20代]],-3)</f>
        <v>14000</v>
      </c>
      <c r="AM35">
        <f ca="1">ROUND(テーブル6112922[[#This Row],[30代]],-3)</f>
        <v>23000</v>
      </c>
      <c r="AN35">
        <f ca="1">ROUND(テーブル6112922[[#This Row],[40代]],-3)</f>
        <v>50000</v>
      </c>
      <c r="AO35">
        <f ca="1">ROUND(テーブル6112922[[#This Row],[50代]],-3)</f>
        <v>68000</v>
      </c>
      <c r="AP35">
        <f ca="1">ROUND(テーブル6112922[[#This Row],[60代]],-3)</f>
        <v>56000</v>
      </c>
      <c r="AQ35">
        <f ca="1">ROUND(テーブル6112922[[#This Row],[70歳以上]],-3)</f>
        <v>33000</v>
      </c>
    </row>
    <row r="36" spans="1:43" x14ac:dyDescent="0.55000000000000004">
      <c r="A36" s="5" t="s">
        <v>38</v>
      </c>
      <c r="B36" s="3">
        <f ca="1">ROUND(テーブル5[[#This Row],[20代]],-3)</f>
        <v>13000</v>
      </c>
      <c r="C36" s="3">
        <f ca="1">ROUND(テーブル5[[#This Row],[30代]],-3)</f>
        <v>18000</v>
      </c>
      <c r="D36" s="3">
        <f ca="1">ROUND(テーブル5[[#This Row],[40代]],-3)</f>
        <v>62000</v>
      </c>
      <c r="E36" s="3">
        <f ca="1">ROUND(テーブル5[[#This Row],[50代]],-3)</f>
        <v>93000</v>
      </c>
      <c r="F36" s="3">
        <f ca="1">ROUND(テーブル5[[#This Row],[60代]],-3)</f>
        <v>102000</v>
      </c>
      <c r="G36" s="3">
        <f ca="1">ROUND(テーブル5[[#This Row],[70歳以上]],-3)</f>
        <v>47000</v>
      </c>
      <c r="H36" s="3"/>
      <c r="I36" s="4"/>
      <c r="J36" s="5" t="s">
        <v>38</v>
      </c>
      <c r="K36" s="3">
        <f ca="1">ROUND(テーブル6[[#This Row],[20代]],-3)</f>
        <v>24000</v>
      </c>
      <c r="L36" s="3">
        <f ca="1">ROUND(テーブル6[[#This Row],[30代]],-3)</f>
        <v>11000</v>
      </c>
      <c r="M36" s="3">
        <f ca="1">ROUND(テーブル6[[#This Row],[40代]],-3)</f>
        <v>49000</v>
      </c>
      <c r="N36" s="3">
        <f ca="1">ROUND(テーブル6[[#This Row],[50代]],-3)</f>
        <v>111000</v>
      </c>
      <c r="O36" s="3">
        <f ca="1">ROUND(テーブル6[[#This Row],[60代]],-3)</f>
        <v>72000</v>
      </c>
      <c r="P36" s="3">
        <f ca="1">ROUND(テーブル6[[#This Row],[70歳以上]],-3)</f>
        <v>79000</v>
      </c>
      <c r="Q36" s="3"/>
      <c r="R36" s="4"/>
      <c r="S36" s="5" t="s">
        <v>38</v>
      </c>
      <c r="T36" s="3">
        <f ca="1">ROUND(テーブル611[[#This Row],[20代]],-3)</f>
        <v>20000</v>
      </c>
      <c r="U36" s="3">
        <f ca="1">ROUND(テーブル611[[#This Row],[30代]],-3)</f>
        <v>40000</v>
      </c>
      <c r="V36" s="3">
        <f ca="1">ROUND(テーブル611[[#This Row],[40代]],-3)</f>
        <v>36000</v>
      </c>
      <c r="W36" s="3">
        <f ca="1">ROUND(テーブル611[[#This Row],[50代]],-3)</f>
        <v>131000</v>
      </c>
      <c r="X36" s="3">
        <f ca="1">ROUND(テーブル611[[#This Row],[60代]],-3)</f>
        <v>87000</v>
      </c>
      <c r="Y36" s="3">
        <f ca="1">ROUND(テーブル611[[#This Row],[70歳以上]],-3)</f>
        <v>48000</v>
      </c>
      <c r="Z36" s="3"/>
      <c r="AB36" s="5" t="s">
        <v>38</v>
      </c>
      <c r="AC36" s="6">
        <f ca="1">ROUND(テーブル61129[[#This Row],[20代]],-3)</f>
        <v>13000</v>
      </c>
      <c r="AD36" s="6">
        <f ca="1">ROUND(テーブル61129[[#This Row],[30代]],-3)</f>
        <v>36000</v>
      </c>
      <c r="AE36" s="6">
        <f ca="1">ROUND(テーブル61129[[#This Row],[40代]],-3)</f>
        <v>70000</v>
      </c>
      <c r="AF36" s="6">
        <f ca="1">ROUND(テーブル61129[[#This Row],[50代]],-3)</f>
        <v>69000</v>
      </c>
      <c r="AG36" s="6">
        <f ca="1">ROUND(テーブル61129[[#This Row],[60代]],-3)</f>
        <v>86000</v>
      </c>
      <c r="AH36" s="6">
        <f ca="1">ROUND(テーブル61129[[#This Row],[70歳以上]],-3)</f>
        <v>24000</v>
      </c>
      <c r="AI36" s="6"/>
      <c r="AK36" s="5" t="s">
        <v>38</v>
      </c>
      <c r="AL36">
        <f ca="1">ROUND(テーブル6112922[[#This Row],[20代]],-3)</f>
        <v>14000</v>
      </c>
      <c r="AM36">
        <f ca="1">ROUND(テーブル6112922[[#This Row],[30代]],-3)</f>
        <v>24000</v>
      </c>
      <c r="AN36">
        <f ca="1">ROUND(テーブル6112922[[#This Row],[40代]],-3)</f>
        <v>48000</v>
      </c>
      <c r="AO36">
        <f ca="1">ROUND(テーブル6112922[[#This Row],[50代]],-3)</f>
        <v>66000</v>
      </c>
      <c r="AP36">
        <f ca="1">ROUND(テーブル6112922[[#This Row],[60代]],-3)</f>
        <v>53000</v>
      </c>
      <c r="AQ36">
        <f ca="1">ROUND(テーブル6112922[[#This Row],[70歳以上]],-3)</f>
        <v>30000</v>
      </c>
    </row>
    <row r="37" spans="1:43" x14ac:dyDescent="0.55000000000000004">
      <c r="A37" s="5" t="s">
        <v>39</v>
      </c>
      <c r="B37" s="3">
        <f ca="1">ROUND(テーブル5[[#This Row],[20代]],-3)</f>
        <v>14000</v>
      </c>
      <c r="C37" s="3">
        <f ca="1">ROUND(テーブル5[[#This Row],[30代]],-3)</f>
        <v>16000</v>
      </c>
      <c r="D37" s="3">
        <f ca="1">ROUND(テーブル5[[#This Row],[40代]],-3)</f>
        <v>61000</v>
      </c>
      <c r="E37" s="3">
        <f ca="1">ROUND(テーブル5[[#This Row],[50代]],-3)</f>
        <v>93000</v>
      </c>
      <c r="F37" s="3">
        <f ca="1">ROUND(テーブル5[[#This Row],[60代]],-3)</f>
        <v>99000</v>
      </c>
      <c r="G37" s="3">
        <f ca="1">ROUND(テーブル5[[#This Row],[70歳以上]],-3)</f>
        <v>45000</v>
      </c>
      <c r="H37" s="3"/>
      <c r="I37" s="4"/>
      <c r="J37" s="5" t="s">
        <v>39</v>
      </c>
      <c r="K37" s="3">
        <f ca="1">ROUND(テーブル6[[#This Row],[20代]],-3)</f>
        <v>22000</v>
      </c>
      <c r="L37" s="3">
        <f ca="1">ROUND(テーブル6[[#This Row],[30代]],-3)</f>
        <v>9000</v>
      </c>
      <c r="M37" s="3">
        <f ca="1">ROUND(テーブル6[[#This Row],[40代]],-3)</f>
        <v>49000</v>
      </c>
      <c r="N37" s="3">
        <f ca="1">ROUND(テーブル6[[#This Row],[50代]],-3)</f>
        <v>113000</v>
      </c>
      <c r="O37" s="3">
        <f ca="1">ROUND(テーブル6[[#This Row],[60代]],-3)</f>
        <v>68000</v>
      </c>
      <c r="P37" s="3">
        <f ca="1">ROUND(テーブル6[[#This Row],[70歳以上]],-3)</f>
        <v>77000</v>
      </c>
      <c r="Q37" s="3"/>
      <c r="R37" s="4"/>
      <c r="S37" s="5" t="s">
        <v>39</v>
      </c>
      <c r="T37" s="3">
        <f ca="1">ROUND(テーブル611[[#This Row],[20代]],-3)</f>
        <v>18000</v>
      </c>
      <c r="U37" s="3">
        <f ca="1">ROUND(テーブル611[[#This Row],[30代]],-3)</f>
        <v>40000</v>
      </c>
      <c r="V37" s="3">
        <f ca="1">ROUND(テーブル611[[#This Row],[40代]],-3)</f>
        <v>35000</v>
      </c>
      <c r="W37" s="3">
        <f ca="1">ROUND(テーブル611[[#This Row],[50代]],-3)</f>
        <v>138000</v>
      </c>
      <c r="X37" s="3">
        <f ca="1">ROUND(テーブル611[[#This Row],[60代]],-3)</f>
        <v>84000</v>
      </c>
      <c r="Y37" s="3">
        <f ca="1">ROUND(テーブル611[[#This Row],[70歳以上]],-3)</f>
        <v>45000</v>
      </c>
      <c r="Z37" s="3"/>
      <c r="AB37" s="5" t="s">
        <v>39</v>
      </c>
      <c r="AC37" s="6">
        <f ca="1">ROUND(テーブル61129[[#This Row],[20代]],-3)</f>
        <v>10000</v>
      </c>
      <c r="AD37" s="6">
        <f ca="1">ROUND(テーブル61129[[#This Row],[30代]],-3)</f>
        <v>33000</v>
      </c>
      <c r="AE37" s="6">
        <f ca="1">ROUND(テーブル61129[[#This Row],[40代]],-3)</f>
        <v>65000</v>
      </c>
      <c r="AF37" s="6">
        <f ca="1">ROUND(テーブル61129[[#This Row],[50代]],-3)</f>
        <v>72000</v>
      </c>
      <c r="AG37" s="6">
        <f ca="1">ROUND(テーブル61129[[#This Row],[60代]],-3)</f>
        <v>83000</v>
      </c>
      <c r="AH37" s="6">
        <f ca="1">ROUND(テーブル61129[[#This Row],[70歳以上]],-3)</f>
        <v>22000</v>
      </c>
      <c r="AI37" s="6"/>
      <c r="AK37" s="5" t="s">
        <v>39</v>
      </c>
      <c r="AL37">
        <f ca="1">ROUND(テーブル6112922[[#This Row],[20代]],-3)</f>
        <v>14000</v>
      </c>
      <c r="AM37">
        <f ca="1">ROUND(テーブル6112922[[#This Row],[30代]],-3)</f>
        <v>26000</v>
      </c>
      <c r="AN37">
        <f ca="1">ROUND(テーブル6112922[[#This Row],[40代]],-3)</f>
        <v>45000</v>
      </c>
      <c r="AO37">
        <f ca="1">ROUND(テーブル6112922[[#This Row],[50代]],-3)</f>
        <v>67000</v>
      </c>
      <c r="AP37">
        <f ca="1">ROUND(テーブル6112922[[#This Row],[60代]],-3)</f>
        <v>53000</v>
      </c>
      <c r="AQ37">
        <f ca="1">ROUND(テーブル6112922[[#This Row],[70歳以上]],-3)</f>
        <v>29000</v>
      </c>
    </row>
    <row r="38" spans="1:43" x14ac:dyDescent="0.55000000000000004">
      <c r="A38" s="5" t="s">
        <v>40</v>
      </c>
      <c r="B38" s="3">
        <f ca="1">ROUND(テーブル5[[#This Row],[20代]],-3)</f>
        <v>13000</v>
      </c>
      <c r="C38" s="3">
        <f ca="1">ROUND(テーブル5[[#This Row],[30代]],-3)</f>
        <v>14000</v>
      </c>
      <c r="D38" s="3">
        <f ca="1">ROUND(テーブル5[[#This Row],[40代]],-3)</f>
        <v>60000</v>
      </c>
      <c r="E38" s="3">
        <f ca="1">ROUND(テーブル5[[#This Row],[50代]],-3)</f>
        <v>94000</v>
      </c>
      <c r="F38" s="3">
        <f ca="1">ROUND(テーブル5[[#This Row],[60代]],-3)</f>
        <v>96000</v>
      </c>
      <c r="G38" s="3">
        <f ca="1">ROUND(テーブル5[[#This Row],[70歳以上]],-3)</f>
        <v>44000</v>
      </c>
      <c r="H38" s="3"/>
      <c r="I38" s="4"/>
      <c r="J38" s="5" t="s">
        <v>40</v>
      </c>
      <c r="K38" s="3">
        <f ca="1">ROUND(テーブル6[[#This Row],[20代]],-3)</f>
        <v>22000</v>
      </c>
      <c r="L38" s="3">
        <f ca="1">ROUND(テーブル6[[#This Row],[30代]],-3)</f>
        <v>8000</v>
      </c>
      <c r="M38" s="3">
        <f ca="1">ROUND(テーブル6[[#This Row],[40代]],-3)</f>
        <v>48000</v>
      </c>
      <c r="N38" s="3">
        <f ca="1">ROUND(テーブル6[[#This Row],[50代]],-3)</f>
        <v>113000</v>
      </c>
      <c r="O38" s="3">
        <f ca="1">ROUND(テーブル6[[#This Row],[60代]],-3)</f>
        <v>64000</v>
      </c>
      <c r="P38" s="3">
        <f ca="1">ROUND(テーブル6[[#This Row],[70歳以上]],-3)</f>
        <v>76000</v>
      </c>
      <c r="Q38" s="3"/>
      <c r="R38" s="4"/>
      <c r="S38" s="5" t="s">
        <v>40</v>
      </c>
      <c r="T38" s="3">
        <f ca="1">ROUND(テーブル611[[#This Row],[20代]],-3)</f>
        <v>18000</v>
      </c>
      <c r="U38" s="3">
        <f ca="1">ROUND(テーブル611[[#This Row],[30代]],-3)</f>
        <v>40000</v>
      </c>
      <c r="V38" s="3">
        <f ca="1">ROUND(テーブル611[[#This Row],[40代]],-3)</f>
        <v>35000</v>
      </c>
      <c r="W38" s="3">
        <f ca="1">ROUND(テーブル611[[#This Row],[50代]],-3)</f>
        <v>137000</v>
      </c>
      <c r="X38" s="3">
        <f ca="1">ROUND(テーブル611[[#This Row],[60代]],-3)</f>
        <v>82000</v>
      </c>
      <c r="Y38" s="3">
        <f ca="1">ROUND(テーブル611[[#This Row],[70歳以上]],-3)</f>
        <v>39000</v>
      </c>
      <c r="Z38" s="3"/>
      <c r="AB38" s="5" t="s">
        <v>40</v>
      </c>
      <c r="AC38" s="6">
        <f ca="1">ROUND(テーブル61129[[#This Row],[20代]],-3)</f>
        <v>10000</v>
      </c>
      <c r="AD38" s="6">
        <f ca="1">ROUND(テーブル61129[[#This Row],[30代]],-3)</f>
        <v>31000</v>
      </c>
      <c r="AE38" s="6">
        <f ca="1">ROUND(テーブル61129[[#This Row],[40代]],-3)</f>
        <v>60000</v>
      </c>
      <c r="AF38" s="6">
        <f ca="1">ROUND(テーブル61129[[#This Row],[50代]],-3)</f>
        <v>73000</v>
      </c>
      <c r="AG38" s="6">
        <f ca="1">ROUND(テーブル61129[[#This Row],[60代]],-3)</f>
        <v>82000</v>
      </c>
      <c r="AH38" s="6">
        <f ca="1">ROUND(テーブル61129[[#This Row],[70歳以上]],-3)</f>
        <v>20000</v>
      </c>
      <c r="AI38" s="6"/>
      <c r="AK38" s="5" t="s">
        <v>40</v>
      </c>
      <c r="AL38">
        <f ca="1">ROUND(テーブル6112922[[#This Row],[20代]],-3)</f>
        <v>14000</v>
      </c>
      <c r="AM38">
        <f ca="1">ROUND(テーブル6112922[[#This Row],[30代]],-3)</f>
        <v>27000</v>
      </c>
      <c r="AN38">
        <f ca="1">ROUND(テーブル6112922[[#This Row],[40代]],-3)</f>
        <v>44000</v>
      </c>
      <c r="AO38">
        <f ca="1">ROUND(テーブル6112922[[#This Row],[50代]],-3)</f>
        <v>65000</v>
      </c>
      <c r="AP38">
        <f ca="1">ROUND(テーブル6112922[[#This Row],[60代]],-3)</f>
        <v>53000</v>
      </c>
      <c r="AQ38">
        <f ca="1">ROUND(テーブル6112922[[#This Row],[70歳以上]],-3)</f>
        <v>28000</v>
      </c>
    </row>
    <row r="39" spans="1:43" x14ac:dyDescent="0.55000000000000004">
      <c r="A39" s="5" t="s">
        <v>41</v>
      </c>
      <c r="B39" s="3">
        <f ca="1">ROUND(テーブル5[[#This Row],[20代]],-3)</f>
        <v>13000</v>
      </c>
      <c r="C39" s="3">
        <f ca="1">ROUND(テーブル5[[#This Row],[30代]],-3)</f>
        <v>12000</v>
      </c>
      <c r="D39" s="3">
        <f ca="1">ROUND(テーブル5[[#This Row],[40代]],-3)</f>
        <v>60000</v>
      </c>
      <c r="E39" s="3">
        <f ca="1">ROUND(テーブル5[[#This Row],[50代]],-3)</f>
        <v>94000</v>
      </c>
      <c r="F39" s="3">
        <f ca="1">ROUND(テーブル5[[#This Row],[60代]],-3)</f>
        <v>94000</v>
      </c>
      <c r="G39" s="3">
        <f ca="1">ROUND(テーブル5[[#This Row],[70歳以上]],-3)</f>
        <v>40000</v>
      </c>
      <c r="H39" s="3"/>
      <c r="I39" s="4"/>
      <c r="J39" s="5" t="s">
        <v>41</v>
      </c>
      <c r="K39" s="3">
        <f ca="1">ROUND(テーブル6[[#This Row],[20代]],-3)</f>
        <v>27000</v>
      </c>
      <c r="L39" s="3">
        <f ca="1">ROUND(テーブル6[[#This Row],[30代]],-3)</f>
        <v>8000</v>
      </c>
      <c r="M39" s="3">
        <f ca="1">ROUND(テーブル6[[#This Row],[40代]],-3)</f>
        <v>48000</v>
      </c>
      <c r="N39" s="3">
        <f ca="1">ROUND(テーブル6[[#This Row],[50代]],-3)</f>
        <v>111000</v>
      </c>
      <c r="O39" s="3">
        <f ca="1">ROUND(テーブル6[[#This Row],[60代]],-3)</f>
        <v>62000</v>
      </c>
      <c r="P39" s="3">
        <f ca="1">ROUND(テーブル6[[#This Row],[70歳以上]],-3)</f>
        <v>66000</v>
      </c>
      <c r="Q39" s="3"/>
      <c r="R39" s="4"/>
      <c r="S39" s="5" t="s">
        <v>41</v>
      </c>
      <c r="T39" s="3">
        <f ca="1">ROUND(テーブル611[[#This Row],[20代]],-3)</f>
        <v>21000</v>
      </c>
      <c r="U39" s="3">
        <f ca="1">ROUND(テーブル611[[#This Row],[30代]],-3)</f>
        <v>40000</v>
      </c>
      <c r="V39" s="3">
        <f ca="1">ROUND(テーブル611[[#This Row],[40代]],-3)</f>
        <v>35000</v>
      </c>
      <c r="W39" s="3">
        <f ca="1">ROUND(テーブル611[[#This Row],[50代]],-3)</f>
        <v>134000</v>
      </c>
      <c r="X39" s="3">
        <f ca="1">ROUND(テーブル611[[#This Row],[60代]],-3)</f>
        <v>79000</v>
      </c>
      <c r="Y39" s="3">
        <f ca="1">ROUND(テーブル611[[#This Row],[70歳以上]],-3)</f>
        <v>34000</v>
      </c>
      <c r="Z39" s="3"/>
      <c r="AB39" s="5" t="s">
        <v>41</v>
      </c>
      <c r="AC39" s="6">
        <f ca="1">ROUND(テーブル61129[[#This Row],[20代]],-3)</f>
        <v>9000</v>
      </c>
      <c r="AD39" s="6">
        <f ca="1">ROUND(テーブル61129[[#This Row],[30代]],-3)</f>
        <v>30000</v>
      </c>
      <c r="AE39" s="6">
        <f ca="1">ROUND(テーブル61129[[#This Row],[40代]],-3)</f>
        <v>58000</v>
      </c>
      <c r="AF39" s="6">
        <f ca="1">ROUND(テーブル61129[[#This Row],[50代]],-3)</f>
        <v>74000</v>
      </c>
      <c r="AG39" s="6">
        <f ca="1">ROUND(テーブル61129[[#This Row],[60代]],-3)</f>
        <v>82000</v>
      </c>
      <c r="AH39" s="6">
        <f ca="1">ROUND(テーブル61129[[#This Row],[70歳以上]],-3)</f>
        <v>19000</v>
      </c>
      <c r="AI39" s="6"/>
      <c r="AK39" s="5" t="s">
        <v>41</v>
      </c>
      <c r="AL39">
        <f ca="1">ROUND(テーブル6112922[[#This Row],[20代]],-3)</f>
        <v>13000</v>
      </c>
      <c r="AM39">
        <f ca="1">ROUND(テーブル6112922[[#This Row],[30代]],-3)</f>
        <v>26000</v>
      </c>
      <c r="AN39">
        <f ca="1">ROUND(テーブル6112922[[#This Row],[40代]],-3)</f>
        <v>42000</v>
      </c>
      <c r="AO39">
        <f ca="1">ROUND(テーブル6112922[[#This Row],[50代]],-3)</f>
        <v>65000</v>
      </c>
      <c r="AP39">
        <f ca="1">ROUND(テーブル6112922[[#This Row],[60代]],-3)</f>
        <v>52000</v>
      </c>
      <c r="AQ39">
        <f ca="1">ROUND(テーブル6112922[[#This Row],[70歳以上]],-3)</f>
        <v>28000</v>
      </c>
    </row>
    <row r="40" spans="1:43" x14ac:dyDescent="0.55000000000000004">
      <c r="A40" s="5" t="s">
        <v>42</v>
      </c>
      <c r="B40" s="3">
        <f ca="1">ROUND(テーブル5[[#This Row],[20代]],-3)</f>
        <v>13000</v>
      </c>
      <c r="C40" s="3">
        <f ca="1">ROUND(テーブル5[[#This Row],[30代]],-3)</f>
        <v>11000</v>
      </c>
      <c r="D40" s="3">
        <f ca="1">ROUND(テーブル5[[#This Row],[40代]],-3)</f>
        <v>60000</v>
      </c>
      <c r="E40" s="3">
        <f ca="1">ROUND(テーブル5[[#This Row],[50代]],-3)</f>
        <v>93000</v>
      </c>
      <c r="F40" s="3">
        <f ca="1">ROUND(テーブル5[[#This Row],[60代]],-3)</f>
        <v>93000</v>
      </c>
      <c r="G40" s="3">
        <f ca="1">ROUND(テーブル5[[#This Row],[70歳以上]],-3)</f>
        <v>39000</v>
      </c>
      <c r="H40" s="3"/>
      <c r="I40" s="4"/>
      <c r="J40" s="5" t="s">
        <v>42</v>
      </c>
      <c r="K40" s="3">
        <f ca="1">ROUND(テーブル6[[#This Row],[20代]],-3)</f>
        <v>30000</v>
      </c>
      <c r="L40" s="3">
        <f ca="1">ROUND(テーブル6[[#This Row],[30代]],-3)</f>
        <v>8000</v>
      </c>
      <c r="M40" s="3">
        <f ca="1">ROUND(テーブル6[[#This Row],[40代]],-3)</f>
        <v>48000</v>
      </c>
      <c r="N40" s="3">
        <f ca="1">ROUND(テーブル6[[#This Row],[50代]],-3)</f>
        <v>109000</v>
      </c>
      <c r="O40" s="3">
        <f ca="1">ROUND(テーブル6[[#This Row],[60代]],-3)</f>
        <v>60000</v>
      </c>
      <c r="P40" s="3">
        <f ca="1">ROUND(テーブル6[[#This Row],[70歳以上]],-3)</f>
        <v>59000</v>
      </c>
      <c r="Q40" s="3"/>
      <c r="R40" s="4"/>
      <c r="S40" s="5" t="s">
        <v>42</v>
      </c>
      <c r="T40" s="3">
        <f ca="1">ROUND(テーブル611[[#This Row],[20代]],-3)</f>
        <v>20000</v>
      </c>
      <c r="U40" s="3">
        <f ca="1">ROUND(テーブル611[[#This Row],[30代]],-3)</f>
        <v>39000</v>
      </c>
      <c r="V40" s="3">
        <f ca="1">ROUND(テーブル611[[#This Row],[40代]],-3)</f>
        <v>33000</v>
      </c>
      <c r="W40" s="3">
        <f ca="1">ROUND(テーブル611[[#This Row],[50代]],-3)</f>
        <v>131000</v>
      </c>
      <c r="X40" s="3">
        <f ca="1">ROUND(テーブル611[[#This Row],[60代]],-3)</f>
        <v>75000</v>
      </c>
      <c r="Y40" s="3">
        <f ca="1">ROUND(テーブル611[[#This Row],[70歳以上]],-3)</f>
        <v>31000</v>
      </c>
      <c r="Z40" s="3"/>
      <c r="AB40" s="5" t="s">
        <v>42</v>
      </c>
      <c r="AC40" s="6">
        <f ca="1">ROUND(テーブル61129[[#This Row],[20代]],-3)</f>
        <v>7000</v>
      </c>
      <c r="AD40" s="6">
        <f ca="1">ROUND(テーブル61129[[#This Row],[30代]],-3)</f>
        <v>30000</v>
      </c>
      <c r="AE40" s="6">
        <f ca="1">ROUND(テーブル61129[[#This Row],[40代]],-3)</f>
        <v>55000</v>
      </c>
      <c r="AF40" s="6">
        <f ca="1">ROUND(テーブル61129[[#This Row],[50代]],-3)</f>
        <v>72000</v>
      </c>
      <c r="AG40" s="6">
        <f ca="1">ROUND(テーブル61129[[#This Row],[60代]],-3)</f>
        <v>81000</v>
      </c>
      <c r="AH40" s="6">
        <f ca="1">ROUND(テーブル61129[[#This Row],[70歳以上]],-3)</f>
        <v>17000</v>
      </c>
      <c r="AI40" s="6"/>
      <c r="AK40" s="5" t="s">
        <v>42</v>
      </c>
      <c r="AL40">
        <f ca="1">ROUND(テーブル6112922[[#This Row],[20代]],-3)</f>
        <v>12000</v>
      </c>
      <c r="AM40">
        <f ca="1">ROUND(テーブル6112922[[#This Row],[30代]],-3)</f>
        <v>26000</v>
      </c>
      <c r="AN40">
        <f ca="1">ROUND(テーブル6112922[[#This Row],[40代]],-3)</f>
        <v>42000</v>
      </c>
      <c r="AO40">
        <f ca="1">ROUND(テーブル6112922[[#This Row],[50代]],-3)</f>
        <v>65000</v>
      </c>
      <c r="AP40">
        <f ca="1">ROUND(テーブル6112922[[#This Row],[60代]],-3)</f>
        <v>52000</v>
      </c>
      <c r="AQ40">
        <f ca="1">ROUND(テーブル6112922[[#This Row],[70歳以上]],-3)</f>
        <v>27000</v>
      </c>
    </row>
    <row r="41" spans="1:43" x14ac:dyDescent="0.55000000000000004">
      <c r="A41" s="5" t="s">
        <v>43</v>
      </c>
      <c r="B41" s="3">
        <f ca="1">ROUND(テーブル5[[#This Row],[20代]],-3)</f>
        <v>13000</v>
      </c>
      <c r="C41" s="3">
        <f ca="1">ROUND(テーブル5[[#This Row],[30代]],-3)</f>
        <v>11000</v>
      </c>
      <c r="D41" s="3">
        <f ca="1">ROUND(テーブル5[[#This Row],[40代]],-3)</f>
        <v>58000</v>
      </c>
      <c r="E41" s="3">
        <f ca="1">ROUND(テーブル5[[#This Row],[50代]],-3)</f>
        <v>90000</v>
      </c>
      <c r="F41" s="3">
        <f ca="1">ROUND(テーブル5[[#This Row],[60代]],-3)</f>
        <v>90000</v>
      </c>
      <c r="G41" s="3">
        <f ca="1">ROUND(テーブル5[[#This Row],[70歳以上]],-3)</f>
        <v>38000</v>
      </c>
      <c r="H41" s="3"/>
      <c r="I41" s="4"/>
      <c r="J41" s="5" t="s">
        <v>43</v>
      </c>
      <c r="K41" s="3">
        <f ca="1">ROUND(テーブル6[[#This Row],[20代]],-3)</f>
        <v>29000</v>
      </c>
      <c r="L41" s="3">
        <f ca="1">ROUND(テーブル6[[#This Row],[30代]],-3)</f>
        <v>7000</v>
      </c>
      <c r="M41" s="3">
        <f ca="1">ROUND(テーブル6[[#This Row],[40代]],-3)</f>
        <v>47000</v>
      </c>
      <c r="N41" s="3">
        <f ca="1">ROUND(テーブル6[[#This Row],[50代]],-3)</f>
        <v>106000</v>
      </c>
      <c r="O41" s="3">
        <f ca="1">ROUND(テーブル6[[#This Row],[60代]],-3)</f>
        <v>57000</v>
      </c>
      <c r="P41" s="3">
        <f ca="1">ROUND(テーブル6[[#This Row],[70歳以上]],-3)</f>
        <v>56000</v>
      </c>
      <c r="Q41" s="3"/>
      <c r="R41" s="4"/>
      <c r="S41" s="5" t="s">
        <v>43</v>
      </c>
      <c r="T41" s="3">
        <f ca="1">ROUND(テーブル611[[#This Row],[20代]],-3)</f>
        <v>19000</v>
      </c>
      <c r="U41" s="3">
        <f ca="1">ROUND(テーブル611[[#This Row],[30代]],-3)</f>
        <v>38000</v>
      </c>
      <c r="V41" s="3">
        <f ca="1">ROUND(テーブル611[[#This Row],[40代]],-3)</f>
        <v>33000</v>
      </c>
      <c r="W41" s="3">
        <f ca="1">ROUND(テーブル611[[#This Row],[50代]],-3)</f>
        <v>126000</v>
      </c>
      <c r="X41" s="3">
        <f ca="1">ROUND(テーブル611[[#This Row],[60代]],-3)</f>
        <v>69000</v>
      </c>
      <c r="Y41" s="3">
        <f ca="1">ROUND(テーブル611[[#This Row],[70歳以上]],-3)</f>
        <v>30000</v>
      </c>
      <c r="Z41" s="3"/>
      <c r="AB41" s="5" t="s">
        <v>43</v>
      </c>
      <c r="AC41" s="6">
        <f ca="1">ROUND(テーブル61129[[#This Row],[20代]],-3)</f>
        <v>7000</v>
      </c>
      <c r="AD41" s="6">
        <f ca="1">ROUND(テーブル61129[[#This Row],[30代]],-3)</f>
        <v>30000</v>
      </c>
      <c r="AE41" s="6">
        <f ca="1">ROUND(テーブル61129[[#This Row],[40代]],-3)</f>
        <v>52000</v>
      </c>
      <c r="AF41" s="6">
        <f ca="1">ROUND(テーブル61129[[#This Row],[50代]],-3)</f>
        <v>68000</v>
      </c>
      <c r="AG41" s="6">
        <f ca="1">ROUND(テーブル61129[[#This Row],[60代]],-3)</f>
        <v>80000</v>
      </c>
      <c r="AH41" s="6">
        <f ca="1">ROUND(テーブル61129[[#This Row],[70歳以上]],-3)</f>
        <v>15000</v>
      </c>
      <c r="AI41" s="6"/>
      <c r="AK41" s="5" t="s">
        <v>43</v>
      </c>
      <c r="AL41">
        <f ca="1">ROUND(テーブル6112922[[#This Row],[20代]],-3)</f>
        <v>13000</v>
      </c>
      <c r="AM41">
        <f ca="1">ROUND(テーブル6112922[[#This Row],[30代]],-3)</f>
        <v>25000</v>
      </c>
      <c r="AN41">
        <f ca="1">ROUND(テーブル6112922[[#This Row],[40代]],-3)</f>
        <v>40000</v>
      </c>
      <c r="AO41">
        <f ca="1">ROUND(テーブル6112922[[#This Row],[50代]],-3)</f>
        <v>65000</v>
      </c>
      <c r="AP41">
        <f ca="1">ROUND(テーブル6112922[[#This Row],[60代]],-3)</f>
        <v>52000</v>
      </c>
      <c r="AQ41">
        <f ca="1">ROUND(テーブル6112922[[#This Row],[70歳以上]],-3)</f>
        <v>27000</v>
      </c>
    </row>
    <row r="42" spans="1:43" x14ac:dyDescent="0.55000000000000004">
      <c r="A42" s="5" t="s">
        <v>44</v>
      </c>
      <c r="B42" s="3">
        <f ca="1">ROUND(テーブル5[[#This Row],[20代]],-3)</f>
        <v>12000</v>
      </c>
      <c r="C42" s="3">
        <f ca="1">ROUND(テーブル5[[#This Row],[30代]],-3)</f>
        <v>9000</v>
      </c>
      <c r="D42" s="3">
        <f ca="1">ROUND(テーブル5[[#This Row],[40代]],-3)</f>
        <v>47000</v>
      </c>
      <c r="E42" s="3">
        <f ca="1">ROUND(テーブル5[[#This Row],[50代]],-3)</f>
        <v>79000</v>
      </c>
      <c r="F42" s="3">
        <f ca="1">ROUND(テーブル5[[#This Row],[60代]],-3)</f>
        <v>70000</v>
      </c>
      <c r="G42" s="3">
        <f ca="1">ROUND(テーブル5[[#This Row],[70歳以上]],-3)</f>
        <v>34000</v>
      </c>
      <c r="H42" s="3"/>
      <c r="I42" s="4"/>
      <c r="J42" s="5" t="s">
        <v>44</v>
      </c>
      <c r="K42" s="3">
        <f ca="1">ROUND(テーブル6[[#This Row],[20代]],-3)</f>
        <v>23000</v>
      </c>
      <c r="L42" s="3">
        <f ca="1">ROUND(テーブル6[[#This Row],[30代]],-3)</f>
        <v>6000</v>
      </c>
      <c r="M42" s="3">
        <f ca="1">ROUND(テーブル6[[#This Row],[40代]],-3)</f>
        <v>42000</v>
      </c>
      <c r="N42" s="3">
        <f ca="1">ROUND(テーブル6[[#This Row],[50代]],-3)</f>
        <v>98000</v>
      </c>
      <c r="O42" s="3">
        <f ca="1">ROUND(テーブル6[[#This Row],[60代]],-3)</f>
        <v>57000</v>
      </c>
      <c r="P42" s="3">
        <f ca="1">ROUND(テーブル6[[#This Row],[70歳以上]],-3)</f>
        <v>63000</v>
      </c>
      <c r="Q42" s="3"/>
      <c r="R42" s="4"/>
      <c r="S42" s="5" t="s">
        <v>44</v>
      </c>
      <c r="T42" s="3">
        <f ca="1">ROUND(テーブル611[[#This Row],[20代]],-3)</f>
        <v>19000</v>
      </c>
      <c r="U42" s="3">
        <f ca="1">ROUND(テーブル611[[#This Row],[30代]],-3)</f>
        <v>39000</v>
      </c>
      <c r="V42" s="3">
        <f ca="1">ROUND(テーブル611[[#This Row],[40代]],-3)</f>
        <v>32000</v>
      </c>
      <c r="W42" s="3">
        <f ca="1">ROUND(テーブル611[[#This Row],[50代]],-3)</f>
        <v>114000</v>
      </c>
      <c r="X42" s="3">
        <f ca="1">ROUND(テーブル611[[#This Row],[60代]],-3)</f>
        <v>66000</v>
      </c>
      <c r="Y42" s="3">
        <f ca="1">ROUND(テーブル611[[#This Row],[70歳以上]],-3)</f>
        <v>30000</v>
      </c>
      <c r="Z42" s="3"/>
      <c r="AB42" s="5" t="s">
        <v>44</v>
      </c>
      <c r="AC42" s="6">
        <f ca="1">ROUND(テーブル61129[[#This Row],[20代]],-3)</f>
        <v>5000</v>
      </c>
      <c r="AD42" s="6">
        <f ca="1">ROUND(テーブル61129[[#This Row],[30代]],-3)</f>
        <v>27000</v>
      </c>
      <c r="AE42" s="6">
        <f ca="1">ROUND(テーブル61129[[#This Row],[40代]],-3)</f>
        <v>53000</v>
      </c>
      <c r="AF42" s="6">
        <f ca="1">ROUND(テーブル61129[[#This Row],[50代]],-3)</f>
        <v>57000</v>
      </c>
      <c r="AG42" s="6">
        <f ca="1">ROUND(テーブル61129[[#This Row],[60代]],-3)</f>
        <v>70000</v>
      </c>
      <c r="AH42" s="6">
        <f ca="1">ROUND(テーブル61129[[#This Row],[70歳以上]],-3)</f>
        <v>18000</v>
      </c>
      <c r="AI42" s="6"/>
      <c r="AK42" s="5" t="s">
        <v>44</v>
      </c>
      <c r="AL42">
        <f ca="1">ROUND(テーブル6112922[[#This Row],[20代]],-3)</f>
        <v>13000</v>
      </c>
      <c r="AM42">
        <f ca="1">ROUND(テーブル6112922[[#This Row],[30代]],-3)</f>
        <v>22000</v>
      </c>
      <c r="AN42">
        <f ca="1">ROUND(テーブル6112922[[#This Row],[40代]],-3)</f>
        <v>38000</v>
      </c>
      <c r="AO42">
        <f ca="1">ROUND(テーブル6112922[[#This Row],[50代]],-3)</f>
        <v>47000</v>
      </c>
      <c r="AP42">
        <f ca="1">ROUND(テーブル6112922[[#This Row],[60代]],-3)</f>
        <v>47000</v>
      </c>
      <c r="AQ42">
        <f ca="1">ROUND(テーブル6112922[[#This Row],[70歳以上]],-3)</f>
        <v>32000</v>
      </c>
    </row>
    <row r="43" spans="1:43" x14ac:dyDescent="0.55000000000000004">
      <c r="A43" s="5" t="s">
        <v>45</v>
      </c>
      <c r="B43" s="3">
        <f ca="1">ROUND(テーブル5[[#This Row],[20代]],-3)</f>
        <v>13000</v>
      </c>
      <c r="C43" s="3">
        <f ca="1">ROUND(テーブル5[[#This Row],[30代]],-3)</f>
        <v>9000</v>
      </c>
      <c r="D43" s="3">
        <f ca="1">ROUND(テーブル5[[#This Row],[40代]],-3)</f>
        <v>48000</v>
      </c>
      <c r="E43" s="3">
        <f ca="1">ROUND(テーブル5[[#This Row],[50代]],-3)</f>
        <v>81000</v>
      </c>
      <c r="F43" s="3">
        <f ca="1">ROUND(テーブル5[[#This Row],[60代]],-3)</f>
        <v>67000</v>
      </c>
      <c r="G43" s="3">
        <f ca="1">ROUND(テーブル5[[#This Row],[70歳以上]],-3)</f>
        <v>35000</v>
      </c>
      <c r="H43" s="3"/>
      <c r="I43" s="4"/>
      <c r="J43" s="5" t="s">
        <v>45</v>
      </c>
      <c r="K43" s="3">
        <f ca="1">ROUND(テーブル6[[#This Row],[20代]],-3)</f>
        <v>23000</v>
      </c>
      <c r="L43" s="3">
        <f ca="1">ROUND(テーブル6[[#This Row],[30代]],-3)</f>
        <v>6000</v>
      </c>
      <c r="M43" s="3">
        <f ca="1">ROUND(テーブル6[[#This Row],[40代]],-3)</f>
        <v>42000</v>
      </c>
      <c r="N43" s="3">
        <f ca="1">ROUND(テーブル6[[#This Row],[50代]],-3)</f>
        <v>99000</v>
      </c>
      <c r="O43" s="3">
        <f ca="1">ROUND(テーブル6[[#This Row],[60代]],-3)</f>
        <v>56000</v>
      </c>
      <c r="P43" s="3">
        <f ca="1">ROUND(テーブル6[[#This Row],[70歳以上]],-3)</f>
        <v>64000</v>
      </c>
      <c r="Q43" s="3"/>
      <c r="R43" s="4"/>
      <c r="S43" s="5" t="s">
        <v>45</v>
      </c>
      <c r="T43" s="3">
        <f ca="1">ROUND(テーブル611[[#This Row],[20代]],-3)</f>
        <v>18000</v>
      </c>
      <c r="U43" s="3">
        <f ca="1">ROUND(テーブル611[[#This Row],[30代]],-3)</f>
        <v>39000</v>
      </c>
      <c r="V43" s="3">
        <f ca="1">ROUND(テーブル611[[#This Row],[40代]],-3)</f>
        <v>32000</v>
      </c>
      <c r="W43" s="3">
        <f ca="1">ROUND(テーブル611[[#This Row],[50代]],-3)</f>
        <v>114000</v>
      </c>
      <c r="X43" s="3">
        <f ca="1">ROUND(テーブル611[[#This Row],[60代]],-3)</f>
        <v>67000</v>
      </c>
      <c r="Y43" s="3">
        <f ca="1">ROUND(テーブル611[[#This Row],[70歳以上]],-3)</f>
        <v>30000</v>
      </c>
      <c r="Z43" s="3"/>
      <c r="AB43" s="5" t="s">
        <v>45</v>
      </c>
      <c r="AC43" s="6">
        <f ca="1">ROUND(テーブル61129[[#This Row],[20代]],-3)</f>
        <v>5000</v>
      </c>
      <c r="AD43" s="6">
        <f ca="1">ROUND(テーブル61129[[#This Row],[30代]],-3)</f>
        <v>27000</v>
      </c>
      <c r="AE43" s="6">
        <f ca="1">ROUND(テーブル61129[[#This Row],[40代]],-3)</f>
        <v>53000</v>
      </c>
      <c r="AF43" s="6">
        <f ca="1">ROUND(テーブル61129[[#This Row],[50代]],-3)</f>
        <v>56000</v>
      </c>
      <c r="AG43" s="6">
        <f ca="1">ROUND(テーブル61129[[#This Row],[60代]],-3)</f>
        <v>71000</v>
      </c>
      <c r="AH43" s="6">
        <f ca="1">ROUND(テーブル61129[[#This Row],[70歳以上]],-3)</f>
        <v>18000</v>
      </c>
      <c r="AI43" s="6"/>
      <c r="AK43" s="5" t="s">
        <v>45</v>
      </c>
      <c r="AL43">
        <f ca="1">ROUND(テーブル6112922[[#This Row],[20代]],-3)</f>
        <v>13000</v>
      </c>
      <c r="AM43">
        <f ca="1">ROUND(テーブル6112922[[#This Row],[30代]],-3)</f>
        <v>23000</v>
      </c>
      <c r="AN43">
        <f ca="1">ROUND(テーブル6112922[[#This Row],[40代]],-3)</f>
        <v>41000</v>
      </c>
      <c r="AO43">
        <f ca="1">ROUND(テーブル6112922[[#This Row],[50代]],-3)</f>
        <v>48000</v>
      </c>
      <c r="AP43">
        <f ca="1">ROUND(テーブル6112922[[#This Row],[60代]],-3)</f>
        <v>48000</v>
      </c>
      <c r="AQ43">
        <f ca="1">ROUND(テーブル6112922[[#This Row],[70歳以上]],-3)</f>
        <v>32000</v>
      </c>
    </row>
    <row r="44" spans="1:43" x14ac:dyDescent="0.55000000000000004">
      <c r="A44" s="5" t="s">
        <v>46</v>
      </c>
      <c r="B44" s="3">
        <f ca="1">ROUND(テーブル5[[#This Row],[20代]],-3)</f>
        <v>12000</v>
      </c>
      <c r="C44" s="3">
        <f ca="1">ROUND(テーブル5[[#This Row],[30代]],-3)</f>
        <v>9000</v>
      </c>
      <c r="D44" s="3">
        <f ca="1">ROUND(テーブル5[[#This Row],[40代]],-3)</f>
        <v>48000</v>
      </c>
      <c r="E44" s="3">
        <f ca="1">ROUND(テーブル5[[#This Row],[50代]],-3)</f>
        <v>78000</v>
      </c>
      <c r="F44" s="3">
        <f ca="1">ROUND(テーブル5[[#This Row],[60代]],-3)</f>
        <v>63000</v>
      </c>
      <c r="G44" s="3">
        <f ca="1">ROUND(テーブル5[[#This Row],[70歳以上]],-3)</f>
        <v>36000</v>
      </c>
      <c r="H44" s="3"/>
      <c r="I44" s="4"/>
      <c r="J44" s="5" t="s">
        <v>46</v>
      </c>
      <c r="K44" s="3">
        <f ca="1">ROUND(テーブル6[[#This Row],[20代]],-3)</f>
        <v>23000</v>
      </c>
      <c r="L44" s="3">
        <f ca="1">ROUND(テーブル6[[#This Row],[30代]],-3)</f>
        <v>6000</v>
      </c>
      <c r="M44" s="3">
        <f ca="1">ROUND(テーブル6[[#This Row],[40代]],-3)</f>
        <v>42000</v>
      </c>
      <c r="N44" s="3">
        <f ca="1">ROUND(テーブル6[[#This Row],[50代]],-3)</f>
        <v>99000</v>
      </c>
      <c r="O44" s="3">
        <f ca="1">ROUND(テーブル6[[#This Row],[60代]],-3)</f>
        <v>55000</v>
      </c>
      <c r="P44" s="3">
        <f ca="1">ROUND(テーブル6[[#This Row],[70歳以上]],-3)</f>
        <v>64000</v>
      </c>
      <c r="Q44" s="3"/>
      <c r="R44" s="4"/>
      <c r="S44" s="5" t="s">
        <v>46</v>
      </c>
      <c r="T44" s="3">
        <f ca="1">ROUND(テーブル611[[#This Row],[20代]],-3)</f>
        <v>18000</v>
      </c>
      <c r="U44" s="3">
        <f ca="1">ROUND(テーブル611[[#This Row],[30代]],-3)</f>
        <v>39000</v>
      </c>
      <c r="V44" s="3">
        <f ca="1">ROUND(テーブル611[[#This Row],[40代]],-3)</f>
        <v>32000</v>
      </c>
      <c r="W44" s="3">
        <f ca="1">ROUND(テーブル611[[#This Row],[50代]],-3)</f>
        <v>114000</v>
      </c>
      <c r="X44" s="3">
        <f ca="1">ROUND(テーブル611[[#This Row],[60代]],-3)</f>
        <v>67000</v>
      </c>
      <c r="Y44" s="3">
        <f ca="1">ROUND(テーブル611[[#This Row],[70歳以上]],-3)</f>
        <v>30000</v>
      </c>
      <c r="Z44" s="3"/>
      <c r="AB44" s="5" t="s">
        <v>46</v>
      </c>
      <c r="AC44" s="6">
        <f ca="1">ROUND(テーブル61129[[#This Row],[20代]],-3)</f>
        <v>5000</v>
      </c>
      <c r="AD44" s="6">
        <f ca="1">ROUND(テーブル61129[[#This Row],[30代]],-3)</f>
        <v>26000</v>
      </c>
      <c r="AE44" s="6">
        <f ca="1">ROUND(テーブル61129[[#This Row],[40代]],-3)</f>
        <v>58000</v>
      </c>
      <c r="AF44" s="6">
        <f ca="1">ROUND(テーブル61129[[#This Row],[50代]],-3)</f>
        <v>56000</v>
      </c>
      <c r="AG44" s="6">
        <f ca="1">ROUND(テーブル61129[[#This Row],[60代]],-3)</f>
        <v>72000</v>
      </c>
      <c r="AH44" s="6">
        <f ca="1">ROUND(テーブル61129[[#This Row],[70歳以上]],-3)</f>
        <v>18000</v>
      </c>
      <c r="AI44" s="6"/>
      <c r="AK44" s="5" t="s">
        <v>46</v>
      </c>
      <c r="AL44">
        <f ca="1">ROUND(テーブル6112922[[#This Row],[20代]],-3)</f>
        <v>14000</v>
      </c>
      <c r="AM44">
        <f ca="1">ROUND(テーブル6112922[[#This Row],[30代]],-3)</f>
        <v>23000</v>
      </c>
      <c r="AN44">
        <f ca="1">ROUND(テーブル6112922[[#This Row],[40代]],-3)</f>
        <v>51000</v>
      </c>
      <c r="AO44">
        <f ca="1">ROUND(テーブル6112922[[#This Row],[50代]],-3)</f>
        <v>49000</v>
      </c>
      <c r="AP44">
        <f ca="1">ROUND(テーブル6112922[[#This Row],[60代]],-3)</f>
        <v>50000</v>
      </c>
      <c r="AQ44">
        <f ca="1">ROUND(テーブル6112922[[#This Row],[70歳以上]],-3)</f>
        <v>32000</v>
      </c>
    </row>
    <row r="45" spans="1:43" x14ac:dyDescent="0.55000000000000004">
      <c r="A45" s="5" t="s">
        <v>47</v>
      </c>
      <c r="B45" s="3">
        <f ca="1">ROUND(テーブル5[[#This Row],[20代]],-3)</f>
        <v>12000</v>
      </c>
      <c r="C45" s="3">
        <f ca="1">ROUND(テーブル5[[#This Row],[30代]],-3)</f>
        <v>9000</v>
      </c>
      <c r="D45" s="3">
        <f ca="1">ROUND(テーブル5[[#This Row],[40代]],-3)</f>
        <v>48000</v>
      </c>
      <c r="E45" s="3">
        <f ca="1">ROUND(テーブル5[[#This Row],[50代]],-3)</f>
        <v>78000</v>
      </c>
      <c r="F45" s="3">
        <f ca="1">ROUND(テーブル5[[#This Row],[60代]],-3)</f>
        <v>63000</v>
      </c>
      <c r="G45" s="3">
        <f ca="1">ROUND(テーブル5[[#This Row],[70歳以上]],-3)</f>
        <v>36000</v>
      </c>
      <c r="H45" s="3"/>
      <c r="I45" s="4"/>
      <c r="J45" s="5" t="s">
        <v>47</v>
      </c>
      <c r="K45" s="3">
        <f ca="1">ROUND(テーブル6[[#This Row],[20代]],-3)</f>
        <v>23000</v>
      </c>
      <c r="L45" s="3">
        <f ca="1">ROUND(テーブル6[[#This Row],[30代]],-3)</f>
        <v>6000</v>
      </c>
      <c r="M45" s="3">
        <f ca="1">ROUND(テーブル6[[#This Row],[40代]],-3)</f>
        <v>42000</v>
      </c>
      <c r="N45" s="3">
        <f ca="1">ROUND(テーブル6[[#This Row],[50代]],-3)</f>
        <v>100000</v>
      </c>
      <c r="O45" s="3">
        <f ca="1">ROUND(テーブル6[[#This Row],[60代]],-3)</f>
        <v>55000</v>
      </c>
      <c r="P45" s="3">
        <f ca="1">ROUND(テーブル6[[#This Row],[70歳以上]],-3)</f>
        <v>64000</v>
      </c>
      <c r="Q45" s="3"/>
      <c r="R45" s="4"/>
      <c r="S45" s="5" t="s">
        <v>47</v>
      </c>
      <c r="T45" s="3">
        <f ca="1">ROUND(テーブル611[[#This Row],[20代]],-3)</f>
        <v>18000</v>
      </c>
      <c r="U45" s="3">
        <f ca="1">ROUND(テーブル611[[#This Row],[30代]],-3)</f>
        <v>39000</v>
      </c>
      <c r="V45" s="3">
        <f ca="1">ROUND(テーブル611[[#This Row],[40代]],-3)</f>
        <v>32000</v>
      </c>
      <c r="W45" s="3">
        <f ca="1">ROUND(テーブル611[[#This Row],[50代]],-3)</f>
        <v>114000</v>
      </c>
      <c r="X45" s="3">
        <f ca="1">ROUND(テーブル611[[#This Row],[60代]],-3)</f>
        <v>67000</v>
      </c>
      <c r="Y45" s="3">
        <f ca="1">ROUND(テーブル611[[#This Row],[70歳以上]],-3)</f>
        <v>30000</v>
      </c>
      <c r="Z45" s="3"/>
      <c r="AB45" s="5" t="s">
        <v>47</v>
      </c>
      <c r="AC45" s="6">
        <f ca="1">ROUND(テーブル61129[[#This Row],[20代]],-3)</f>
        <v>4000</v>
      </c>
      <c r="AD45" s="6">
        <f ca="1">ROUND(テーブル61129[[#This Row],[30代]],-3)</f>
        <v>26000</v>
      </c>
      <c r="AE45" s="6">
        <f ca="1">ROUND(テーブル61129[[#This Row],[40代]],-3)</f>
        <v>56000</v>
      </c>
      <c r="AF45" s="6">
        <f ca="1">ROUND(テーブル61129[[#This Row],[50代]],-3)</f>
        <v>55000</v>
      </c>
      <c r="AG45" s="6">
        <f ca="1">ROUND(テーブル61129[[#This Row],[60代]],-3)</f>
        <v>73000</v>
      </c>
      <c r="AH45" s="6">
        <f ca="1">ROUND(テーブル61129[[#This Row],[70歳以上]],-3)</f>
        <v>18000</v>
      </c>
      <c r="AI45" s="6"/>
      <c r="AK45" s="5" t="s">
        <v>47</v>
      </c>
      <c r="AL45">
        <f ca="1">ROUND(テーブル6112922[[#This Row],[20代]],-3)</f>
        <v>14000</v>
      </c>
      <c r="AM45">
        <f ca="1">ROUND(テーブル6112922[[#This Row],[30代]],-3)</f>
        <v>23000</v>
      </c>
      <c r="AN45">
        <f ca="1">ROUND(テーブル6112922[[#This Row],[40代]],-3)</f>
        <v>47000</v>
      </c>
      <c r="AO45">
        <f ca="1">ROUND(テーブル6112922[[#This Row],[50代]],-3)</f>
        <v>49000</v>
      </c>
      <c r="AP45">
        <f ca="1">ROUND(テーブル6112922[[#This Row],[60代]],-3)</f>
        <v>51000</v>
      </c>
      <c r="AQ45">
        <f ca="1">ROUND(テーブル6112922[[#This Row],[70歳以上]],-3)</f>
        <v>32000</v>
      </c>
    </row>
    <row r="46" spans="1:43" x14ac:dyDescent="0.55000000000000004">
      <c r="A46" s="5" t="s">
        <v>48</v>
      </c>
      <c r="B46" s="3">
        <f ca="1">ROUND(テーブル5[[#This Row],[20代]],-3)</f>
        <v>12000</v>
      </c>
      <c r="C46" s="3">
        <f ca="1">ROUND(テーブル5[[#This Row],[30代]],-3)</f>
        <v>9000</v>
      </c>
      <c r="D46" s="3">
        <f ca="1">ROUND(テーブル5[[#This Row],[40代]],-3)</f>
        <v>48000</v>
      </c>
      <c r="E46" s="3">
        <f ca="1">ROUND(テーブル5[[#This Row],[50代]],-3)</f>
        <v>78000</v>
      </c>
      <c r="F46" s="3">
        <f ca="1">ROUND(テーブル5[[#This Row],[60代]],-3)</f>
        <v>63000</v>
      </c>
      <c r="G46" s="3">
        <f ca="1">ROUND(テーブル5[[#This Row],[70歳以上]],-3)</f>
        <v>35000</v>
      </c>
      <c r="H46" s="3"/>
      <c r="I46" s="4"/>
      <c r="J46" s="5" t="s">
        <v>48</v>
      </c>
      <c r="K46" s="3">
        <f ca="1">ROUND(テーブル6[[#This Row],[20代]],-3)</f>
        <v>23000</v>
      </c>
      <c r="L46" s="3">
        <f ca="1">ROUND(テーブル6[[#This Row],[30代]],-3)</f>
        <v>6000</v>
      </c>
      <c r="M46" s="3">
        <f ca="1">ROUND(テーブル6[[#This Row],[40代]],-3)</f>
        <v>42000</v>
      </c>
      <c r="N46" s="3">
        <f ca="1">ROUND(テーブル6[[#This Row],[50代]],-3)</f>
        <v>100000</v>
      </c>
      <c r="O46" s="3">
        <f ca="1">ROUND(テーブル6[[#This Row],[60代]],-3)</f>
        <v>55000</v>
      </c>
      <c r="P46" s="3">
        <f ca="1">ROUND(テーブル6[[#This Row],[70歳以上]],-3)</f>
        <v>64000</v>
      </c>
      <c r="Q46" s="3"/>
      <c r="R46" s="4"/>
      <c r="S46" s="5" t="s">
        <v>48</v>
      </c>
      <c r="T46" s="3">
        <f ca="1">ROUND(テーブル611[[#This Row],[20代]],-3)</f>
        <v>17000</v>
      </c>
      <c r="U46" s="3">
        <f ca="1">ROUND(テーブル611[[#This Row],[30代]],-3)</f>
        <v>39000</v>
      </c>
      <c r="V46" s="3">
        <f ca="1">ROUND(テーブル611[[#This Row],[40代]],-3)</f>
        <v>32000</v>
      </c>
      <c r="W46" s="3">
        <f ca="1">ROUND(テーブル611[[#This Row],[50代]],-3)</f>
        <v>114000</v>
      </c>
      <c r="X46" s="3">
        <f ca="1">ROUND(テーブル611[[#This Row],[60代]],-3)</f>
        <v>67000</v>
      </c>
      <c r="Y46" s="3">
        <f ca="1">ROUND(テーブル611[[#This Row],[70歳以上]],-3)</f>
        <v>30000</v>
      </c>
      <c r="Z46" s="3"/>
      <c r="AB46" s="5" t="s">
        <v>48</v>
      </c>
      <c r="AC46" s="6">
        <f ca="1">ROUND(テーブル61129[[#This Row],[20代]],-3)</f>
        <v>4000</v>
      </c>
      <c r="AD46" s="6">
        <f ca="1">ROUND(テーブル61129[[#This Row],[30代]],-3)</f>
        <v>26000</v>
      </c>
      <c r="AE46" s="6">
        <f ca="1">ROUND(テーブル61129[[#This Row],[40代]],-3)</f>
        <v>55000</v>
      </c>
      <c r="AF46" s="6">
        <f ca="1">ROUND(テーブル61129[[#This Row],[50代]],-3)</f>
        <v>56000</v>
      </c>
      <c r="AG46" s="6">
        <f ca="1">ROUND(テーブル61129[[#This Row],[60代]],-3)</f>
        <v>74000</v>
      </c>
      <c r="AH46" s="6">
        <f ca="1">ROUND(テーブル61129[[#This Row],[70歳以上]],-3)</f>
        <v>18000</v>
      </c>
      <c r="AI46" s="6"/>
      <c r="AK46" s="5" t="s">
        <v>48</v>
      </c>
      <c r="AL46">
        <f ca="1">ROUND(テーブル6112922[[#This Row],[20代]],-3)</f>
        <v>14000</v>
      </c>
      <c r="AM46">
        <f ca="1">ROUND(テーブル6112922[[#This Row],[30代]],-3)</f>
        <v>23000</v>
      </c>
      <c r="AN46">
        <f ca="1">ROUND(テーブル6112922[[#This Row],[40代]],-3)</f>
        <v>42000</v>
      </c>
      <c r="AO46">
        <f ca="1">ROUND(テーブル6112922[[#This Row],[50代]],-3)</f>
        <v>49000</v>
      </c>
      <c r="AP46">
        <f ca="1">ROUND(テーブル6112922[[#This Row],[60代]],-3)</f>
        <v>52000</v>
      </c>
      <c r="AQ46">
        <f ca="1">ROUND(テーブル6112922[[#This Row],[70歳以上]],-3)</f>
        <v>32000</v>
      </c>
    </row>
    <row r="47" spans="1:43" x14ac:dyDescent="0.55000000000000004">
      <c r="A47" s="5" t="s">
        <v>49</v>
      </c>
      <c r="B47" s="3">
        <f ca="1">ROUND(テーブル5[[#This Row],[20代]],-3)</f>
        <v>12000</v>
      </c>
      <c r="C47" s="3">
        <f ca="1">ROUND(テーブル5[[#This Row],[30代]],-3)</f>
        <v>8000</v>
      </c>
      <c r="D47" s="3">
        <f ca="1">ROUND(テーブル5[[#This Row],[40代]],-3)</f>
        <v>48000</v>
      </c>
      <c r="E47" s="3">
        <f ca="1">ROUND(テーブル5[[#This Row],[50代]],-3)</f>
        <v>78000</v>
      </c>
      <c r="F47" s="3">
        <f ca="1">ROUND(テーブル5[[#This Row],[60代]],-3)</f>
        <v>63000</v>
      </c>
      <c r="G47" s="3">
        <f ca="1">ROUND(テーブル5[[#This Row],[70歳以上]],-3)</f>
        <v>35000</v>
      </c>
      <c r="H47" s="3"/>
      <c r="I47" s="4"/>
      <c r="J47" s="5" t="s">
        <v>49</v>
      </c>
      <c r="K47" s="3">
        <f ca="1">ROUND(テーブル6[[#This Row],[20代]],-3)</f>
        <v>23000</v>
      </c>
      <c r="L47" s="3">
        <f ca="1">ROUND(テーブル6[[#This Row],[30代]],-3)</f>
        <v>6000</v>
      </c>
      <c r="M47" s="3">
        <f ca="1">ROUND(テーブル6[[#This Row],[40代]],-3)</f>
        <v>42000</v>
      </c>
      <c r="N47" s="3">
        <f ca="1">ROUND(テーブル6[[#This Row],[50代]],-3)</f>
        <v>100000</v>
      </c>
      <c r="O47" s="3">
        <f ca="1">ROUND(テーブル6[[#This Row],[60代]],-3)</f>
        <v>55000</v>
      </c>
      <c r="P47" s="3">
        <f ca="1">ROUND(テーブル6[[#This Row],[70歳以上]],-3)</f>
        <v>64000</v>
      </c>
      <c r="Q47" s="3"/>
      <c r="R47" s="4"/>
      <c r="S47" s="5" t="s">
        <v>49</v>
      </c>
      <c r="T47" s="3">
        <f ca="1">ROUND(テーブル611[[#This Row],[20代]],-3)</f>
        <v>17000</v>
      </c>
      <c r="U47" s="3">
        <f ca="1">ROUND(テーブル611[[#This Row],[30代]],-3)</f>
        <v>39000</v>
      </c>
      <c r="V47" s="3">
        <f ca="1">ROUND(テーブル611[[#This Row],[40代]],-3)</f>
        <v>32000</v>
      </c>
      <c r="W47" s="3">
        <f ca="1">ROUND(テーブル611[[#This Row],[50代]],-3)</f>
        <v>114000</v>
      </c>
      <c r="X47" s="3">
        <f ca="1">ROUND(テーブル611[[#This Row],[60代]],-3)</f>
        <v>67000</v>
      </c>
      <c r="Y47" s="3">
        <f ca="1">ROUND(テーブル611[[#This Row],[70歳以上]],-3)</f>
        <v>30000</v>
      </c>
      <c r="Z47" s="3"/>
      <c r="AB47" s="5" t="s">
        <v>49</v>
      </c>
      <c r="AC47" s="6">
        <f ca="1">ROUND(テーブル61129[[#This Row],[20代]],-3)</f>
        <v>4000</v>
      </c>
      <c r="AD47" s="6">
        <f ca="1">ROUND(テーブル61129[[#This Row],[30代]],-3)</f>
        <v>26000</v>
      </c>
      <c r="AE47" s="6">
        <f ca="1">ROUND(テーブル61129[[#This Row],[40代]],-3)</f>
        <v>53000</v>
      </c>
      <c r="AF47" s="6">
        <f ca="1">ROUND(テーブル61129[[#This Row],[50代]],-3)</f>
        <v>55000</v>
      </c>
      <c r="AG47" s="6">
        <f ca="1">ROUND(テーブル61129[[#This Row],[60代]],-3)</f>
        <v>76000</v>
      </c>
      <c r="AH47" s="6">
        <f ca="1">ROUND(テーブル61129[[#This Row],[70歳以上]],-3)</f>
        <v>17000</v>
      </c>
      <c r="AI47" s="6"/>
      <c r="AK47" s="5" t="s">
        <v>49</v>
      </c>
      <c r="AL47">
        <f ca="1">ROUND(テーブル6112922[[#This Row],[20代]],-3)</f>
        <v>14000</v>
      </c>
      <c r="AM47">
        <f ca="1">ROUND(テーブル6112922[[#This Row],[30代]],-3)</f>
        <v>23000</v>
      </c>
      <c r="AN47">
        <f ca="1">ROUND(テーブル6112922[[#This Row],[40代]],-3)</f>
        <v>39000</v>
      </c>
      <c r="AO47">
        <f ca="1">ROUND(テーブル6112922[[#This Row],[50代]],-3)</f>
        <v>49000</v>
      </c>
      <c r="AP47">
        <f ca="1">ROUND(テーブル6112922[[#This Row],[60代]],-3)</f>
        <v>53000</v>
      </c>
      <c r="AQ47">
        <f ca="1">ROUND(テーブル6112922[[#This Row],[70歳以上]],-3)</f>
        <v>32000</v>
      </c>
    </row>
    <row r="48" spans="1:43" x14ac:dyDescent="0.55000000000000004">
      <c r="A48" s="5" t="s">
        <v>50</v>
      </c>
      <c r="B48" s="3">
        <f ca="1">ROUND(テーブル5[[#This Row],[20代]],-3)</f>
        <v>12000</v>
      </c>
      <c r="C48" s="3">
        <f ca="1">ROUND(テーブル5[[#This Row],[30代]],-3)</f>
        <v>8000</v>
      </c>
      <c r="D48" s="3">
        <f ca="1">ROUND(テーブル5[[#This Row],[40代]],-3)</f>
        <v>48000</v>
      </c>
      <c r="E48" s="3">
        <f ca="1">ROUND(テーブル5[[#This Row],[50代]],-3)</f>
        <v>78000</v>
      </c>
      <c r="F48" s="3">
        <f ca="1">ROUND(テーブル5[[#This Row],[60代]],-3)</f>
        <v>64000</v>
      </c>
      <c r="G48" s="3">
        <f ca="1">ROUND(テーブル5[[#This Row],[70歳以上]],-3)</f>
        <v>36000</v>
      </c>
      <c r="H48" s="3"/>
      <c r="I48" s="4"/>
      <c r="J48" s="5" t="s">
        <v>50</v>
      </c>
      <c r="K48" s="3">
        <f ca="1">ROUND(テーブル6[[#This Row],[20代]],-3)</f>
        <v>23000</v>
      </c>
      <c r="L48" s="3">
        <f ca="1">ROUND(テーブル6[[#This Row],[30代]],-3)</f>
        <v>6000</v>
      </c>
      <c r="M48" s="3">
        <f ca="1">ROUND(テーブル6[[#This Row],[40代]],-3)</f>
        <v>42000</v>
      </c>
      <c r="N48" s="3">
        <f ca="1">ROUND(テーブル6[[#This Row],[50代]],-3)</f>
        <v>100000</v>
      </c>
      <c r="O48" s="3">
        <f ca="1">ROUND(テーブル6[[#This Row],[60代]],-3)</f>
        <v>55000</v>
      </c>
      <c r="P48" s="3">
        <f ca="1">ROUND(テーブル6[[#This Row],[70歳以上]],-3)</f>
        <v>64000</v>
      </c>
      <c r="Q48" s="3"/>
      <c r="R48" s="4"/>
      <c r="S48" s="5" t="s">
        <v>50</v>
      </c>
      <c r="T48" s="3">
        <f ca="1">ROUND(テーブル611[[#This Row],[20代]],-3)</f>
        <v>17000</v>
      </c>
      <c r="U48" s="3">
        <f ca="1">ROUND(テーブル611[[#This Row],[30代]],-3)</f>
        <v>39000</v>
      </c>
      <c r="V48" s="3">
        <f ca="1">ROUND(テーブル611[[#This Row],[40代]],-3)</f>
        <v>32000</v>
      </c>
      <c r="W48" s="3">
        <f ca="1">ROUND(テーブル611[[#This Row],[50代]],-3)</f>
        <v>114000</v>
      </c>
      <c r="X48" s="3">
        <f ca="1">ROUND(テーブル611[[#This Row],[60代]],-3)</f>
        <v>68000</v>
      </c>
      <c r="Y48" s="3">
        <f ca="1">ROUND(テーブル611[[#This Row],[70歳以上]],-3)</f>
        <v>30000</v>
      </c>
      <c r="Z48" s="3"/>
      <c r="AB48" s="5" t="s">
        <v>50</v>
      </c>
      <c r="AC48" s="6">
        <f ca="1">ROUND(テーブル61129[[#This Row],[20代]],-3)</f>
        <v>4000</v>
      </c>
      <c r="AD48" s="6">
        <f ca="1">ROUND(テーブル61129[[#This Row],[30代]],-3)</f>
        <v>27000</v>
      </c>
      <c r="AE48" s="6">
        <f ca="1">ROUND(テーブル61129[[#This Row],[40代]],-3)</f>
        <v>53000</v>
      </c>
      <c r="AF48" s="6">
        <f ca="1">ROUND(テーブル61129[[#This Row],[50代]],-3)</f>
        <v>55000</v>
      </c>
      <c r="AG48" s="6">
        <f ca="1">ROUND(テーブル61129[[#This Row],[60代]],-3)</f>
        <v>76000</v>
      </c>
      <c r="AH48" s="6">
        <f ca="1">ROUND(テーブル61129[[#This Row],[70歳以上]],-3)</f>
        <v>18000</v>
      </c>
      <c r="AI48" s="6"/>
      <c r="AK48" s="5" t="s">
        <v>50</v>
      </c>
      <c r="AL48">
        <f ca="1">ROUND(テーブル6112922[[#This Row],[20代]],-3)</f>
        <v>14000</v>
      </c>
      <c r="AM48">
        <f ca="1">ROUND(テーブル6112922[[#This Row],[30代]],-3)</f>
        <v>23000</v>
      </c>
      <c r="AN48">
        <f ca="1">ROUND(テーブル6112922[[#This Row],[40代]],-3)</f>
        <v>38000</v>
      </c>
      <c r="AO48">
        <f ca="1">ROUND(テーブル6112922[[#This Row],[50代]],-3)</f>
        <v>50000</v>
      </c>
      <c r="AP48">
        <f ca="1">ROUND(テーブル6112922[[#This Row],[60代]],-3)</f>
        <v>55000</v>
      </c>
      <c r="AQ48">
        <f ca="1">ROUND(テーブル6112922[[#This Row],[70歳以上]],-3)</f>
        <v>32000</v>
      </c>
    </row>
    <row r="49" spans="1:43" x14ac:dyDescent="0.55000000000000004">
      <c r="A49" s="5" t="s">
        <v>51</v>
      </c>
      <c r="B49" s="3">
        <f ca="1">ROUND(テーブル5[[#This Row],[20代]],-3)</f>
        <v>12000</v>
      </c>
      <c r="C49" s="3">
        <f ca="1">ROUND(テーブル5[[#This Row],[30代]],-3)</f>
        <v>8000</v>
      </c>
      <c r="D49" s="3">
        <f ca="1">ROUND(テーブル5[[#This Row],[40代]],-3)</f>
        <v>48000</v>
      </c>
      <c r="E49" s="3">
        <f ca="1">ROUND(テーブル5[[#This Row],[50代]],-3)</f>
        <v>79000</v>
      </c>
      <c r="F49" s="3">
        <f ca="1">ROUND(テーブル5[[#This Row],[60代]],-3)</f>
        <v>65000</v>
      </c>
      <c r="G49" s="3">
        <f ca="1">ROUND(テーブル5[[#This Row],[70歳以上]],-3)</f>
        <v>36000</v>
      </c>
      <c r="H49" s="3"/>
      <c r="I49" s="4"/>
      <c r="J49" s="5" t="s">
        <v>51</v>
      </c>
      <c r="K49" s="3">
        <f ca="1">ROUND(テーブル6[[#This Row],[20代]],-3)</f>
        <v>23000</v>
      </c>
      <c r="L49" s="3">
        <f ca="1">ROUND(テーブル6[[#This Row],[30代]],-3)</f>
        <v>6000</v>
      </c>
      <c r="M49" s="3">
        <f ca="1">ROUND(テーブル6[[#This Row],[40代]],-3)</f>
        <v>42000</v>
      </c>
      <c r="N49" s="3">
        <f ca="1">ROUND(テーブル6[[#This Row],[50代]],-3)</f>
        <v>100000</v>
      </c>
      <c r="O49" s="3">
        <f ca="1">ROUND(テーブル6[[#This Row],[60代]],-3)</f>
        <v>55000</v>
      </c>
      <c r="P49" s="3">
        <f ca="1">ROUND(テーブル6[[#This Row],[70歳以上]],-3)</f>
        <v>65000</v>
      </c>
      <c r="Q49" s="3"/>
      <c r="R49" s="4"/>
      <c r="S49" s="5" t="s">
        <v>51</v>
      </c>
      <c r="T49" s="3">
        <f ca="1">ROUND(テーブル611[[#This Row],[20代]],-3)</f>
        <v>17000</v>
      </c>
      <c r="U49" s="3">
        <f ca="1">ROUND(テーブル611[[#This Row],[30代]],-3)</f>
        <v>40000</v>
      </c>
      <c r="V49" s="3">
        <f ca="1">ROUND(テーブル611[[#This Row],[40代]],-3)</f>
        <v>33000</v>
      </c>
      <c r="W49" s="3">
        <f ca="1">ROUND(テーブル611[[#This Row],[50代]],-3)</f>
        <v>114000</v>
      </c>
      <c r="X49" s="3">
        <f ca="1">ROUND(テーブル611[[#This Row],[60代]],-3)</f>
        <v>69000</v>
      </c>
      <c r="Y49" s="3">
        <f ca="1">ROUND(テーブル611[[#This Row],[70歳以上]],-3)</f>
        <v>30000</v>
      </c>
      <c r="Z49" s="3"/>
      <c r="AB49" s="5" t="s">
        <v>51</v>
      </c>
      <c r="AC49" s="6">
        <f ca="1">ROUND(テーブル61129[[#This Row],[20代]],-3)</f>
        <v>4000</v>
      </c>
      <c r="AD49" s="6">
        <f ca="1">ROUND(テーブル61129[[#This Row],[30代]],-3)</f>
        <v>29000</v>
      </c>
      <c r="AE49" s="6">
        <f ca="1">ROUND(テーブル61129[[#This Row],[40代]],-3)</f>
        <v>53000</v>
      </c>
      <c r="AF49" s="6">
        <f ca="1">ROUND(テーブル61129[[#This Row],[50代]],-3)</f>
        <v>56000</v>
      </c>
      <c r="AG49" s="6">
        <f ca="1">ROUND(テーブル61129[[#This Row],[60代]],-3)</f>
        <v>78000</v>
      </c>
      <c r="AH49" s="6">
        <f ca="1">ROUND(テーブル61129[[#This Row],[70歳以上]],-3)</f>
        <v>20000</v>
      </c>
      <c r="AI49" s="6"/>
      <c r="AK49" s="5" t="s">
        <v>51</v>
      </c>
      <c r="AL49">
        <f ca="1">ROUND(テーブル6112922[[#This Row],[20代]],-3)</f>
        <v>14000</v>
      </c>
      <c r="AM49">
        <f ca="1">ROUND(テーブル6112922[[#This Row],[30代]],-3)</f>
        <v>23000</v>
      </c>
      <c r="AN49">
        <f ca="1">ROUND(テーブル6112922[[#This Row],[40代]],-3)</f>
        <v>38000</v>
      </c>
      <c r="AO49">
        <f ca="1">ROUND(テーブル6112922[[#This Row],[50代]],-3)</f>
        <v>51000</v>
      </c>
      <c r="AP49">
        <f ca="1">ROUND(テーブル6112922[[#This Row],[60代]],-3)</f>
        <v>56000</v>
      </c>
      <c r="AQ49">
        <f ca="1">ROUND(テーブル6112922[[#This Row],[70歳以上]],-3)</f>
        <v>32000</v>
      </c>
    </row>
    <row r="50" spans="1:43" x14ac:dyDescent="0.55000000000000004">
      <c r="A50" s="5" t="s">
        <v>52</v>
      </c>
      <c r="B50" s="3">
        <f ca="1">ROUND(テーブル5[[#This Row],[20代]],-3)</f>
        <v>12000</v>
      </c>
      <c r="C50" s="3">
        <f ca="1">ROUND(テーブル5[[#This Row],[30代]],-3)</f>
        <v>9000</v>
      </c>
      <c r="D50" s="3">
        <f ca="1">ROUND(テーブル5[[#This Row],[40代]],-3)</f>
        <v>48000</v>
      </c>
      <c r="E50" s="3">
        <f ca="1">ROUND(テーブル5[[#This Row],[50代]],-3)</f>
        <v>79000</v>
      </c>
      <c r="F50" s="3">
        <f ca="1">ROUND(テーブル5[[#This Row],[60代]],-3)</f>
        <v>64000</v>
      </c>
      <c r="G50" s="3">
        <f ca="1">ROUND(テーブル5[[#This Row],[70歳以上]],-3)</f>
        <v>38000</v>
      </c>
      <c r="H50" s="3"/>
      <c r="I50" s="4"/>
      <c r="J50" s="5" t="s">
        <v>52</v>
      </c>
      <c r="K50" s="3">
        <f ca="1">ROUND(テーブル6[[#This Row],[20代]],-3)</f>
        <v>23000</v>
      </c>
      <c r="L50" s="3">
        <f ca="1">ROUND(テーブル6[[#This Row],[30代]],-3)</f>
        <v>6000</v>
      </c>
      <c r="M50" s="3">
        <f ca="1">ROUND(テーブル6[[#This Row],[40代]],-3)</f>
        <v>41000</v>
      </c>
      <c r="N50" s="3">
        <f ca="1">ROUND(テーブル6[[#This Row],[50代]],-3)</f>
        <v>100000</v>
      </c>
      <c r="O50" s="3">
        <f ca="1">ROUND(テーブル6[[#This Row],[60代]],-3)</f>
        <v>56000</v>
      </c>
      <c r="P50" s="3">
        <f ca="1">ROUND(テーブル6[[#This Row],[70歳以上]],-3)</f>
        <v>66000</v>
      </c>
      <c r="Q50" s="3"/>
      <c r="R50" s="4"/>
      <c r="S50" s="5" t="s">
        <v>52</v>
      </c>
      <c r="T50" s="3">
        <f ca="1">ROUND(テーブル611[[#This Row],[20代]],-3)</f>
        <v>18000</v>
      </c>
      <c r="U50" s="3">
        <f ca="1">ROUND(テーブル611[[#This Row],[30代]],-3)</f>
        <v>40000</v>
      </c>
      <c r="V50" s="3">
        <f ca="1">ROUND(テーブル611[[#This Row],[40代]],-3)</f>
        <v>33000</v>
      </c>
      <c r="W50" s="3">
        <f ca="1">ROUND(テーブル611[[#This Row],[50代]],-3)</f>
        <v>114000</v>
      </c>
      <c r="X50" s="3">
        <f ca="1">ROUND(テーブル611[[#This Row],[60代]],-3)</f>
        <v>70000</v>
      </c>
      <c r="Y50" s="3">
        <f ca="1">ROUND(テーブル611[[#This Row],[70歳以上]],-3)</f>
        <v>30000</v>
      </c>
      <c r="Z50" s="3"/>
      <c r="AB50" s="5" t="s">
        <v>52</v>
      </c>
      <c r="AC50" s="6">
        <f ca="1">ROUND(テーブル61129[[#This Row],[20代]],-3)</f>
        <v>4000</v>
      </c>
      <c r="AD50" s="6">
        <f ca="1">ROUND(テーブル61129[[#This Row],[30代]],-3)</f>
        <v>27000</v>
      </c>
      <c r="AE50" s="6">
        <f ca="1">ROUND(テーブル61129[[#This Row],[40代]],-3)</f>
        <v>52000</v>
      </c>
      <c r="AF50" s="6">
        <f ca="1">ROUND(テーブル61129[[#This Row],[50代]],-3)</f>
        <v>55000</v>
      </c>
      <c r="AG50" s="6">
        <f ca="1">ROUND(テーブル61129[[#This Row],[60代]],-3)</f>
        <v>79000</v>
      </c>
      <c r="AH50" s="6">
        <f ca="1">ROUND(テーブル61129[[#This Row],[70歳以上]],-3)</f>
        <v>20000</v>
      </c>
      <c r="AI50" s="6"/>
      <c r="AK50" s="5" t="s">
        <v>52</v>
      </c>
      <c r="AL50">
        <f ca="1">ROUND(テーブル6112922[[#This Row],[20代]],-3)</f>
        <v>14000</v>
      </c>
      <c r="AM50">
        <f ca="1">ROUND(テーブル6112922[[#This Row],[30代]],-3)</f>
        <v>23000</v>
      </c>
      <c r="AN50">
        <f ca="1">ROUND(テーブル6112922[[#This Row],[40代]],-3)</f>
        <v>38000</v>
      </c>
      <c r="AO50">
        <f ca="1">ROUND(テーブル6112922[[#This Row],[50代]],-3)</f>
        <v>50000</v>
      </c>
      <c r="AP50">
        <f ca="1">ROUND(テーブル6112922[[#This Row],[60代]],-3)</f>
        <v>57000</v>
      </c>
      <c r="AQ50">
        <f ca="1">ROUND(テーブル6112922[[#This Row],[70歳以上]],-3)</f>
        <v>32000</v>
      </c>
    </row>
    <row r="51" spans="1:43" x14ac:dyDescent="0.55000000000000004">
      <c r="A51" s="5" t="s">
        <v>53</v>
      </c>
      <c r="B51" s="3">
        <f ca="1">ROUND(テーブル5[[#This Row],[20代]],-3)</f>
        <v>12000</v>
      </c>
      <c r="C51" s="3">
        <f ca="1">ROUND(テーブル5[[#This Row],[30代]],-3)</f>
        <v>10000</v>
      </c>
      <c r="D51" s="3">
        <f ca="1">ROUND(テーブル5[[#This Row],[40代]],-3)</f>
        <v>48000</v>
      </c>
      <c r="E51" s="3">
        <f ca="1">ROUND(テーブル5[[#This Row],[50代]],-3)</f>
        <v>80000</v>
      </c>
      <c r="F51" s="3">
        <f ca="1">ROUND(テーブル5[[#This Row],[60代]],-3)</f>
        <v>68000</v>
      </c>
      <c r="G51" s="3">
        <f ca="1">ROUND(テーブル5[[#This Row],[70歳以上]],-3)</f>
        <v>39000</v>
      </c>
      <c r="H51" s="3"/>
      <c r="I51" s="4"/>
      <c r="J51" s="5" t="s">
        <v>53</v>
      </c>
      <c r="K51" s="3">
        <f ca="1">ROUND(テーブル6[[#This Row],[20代]],-3)</f>
        <v>23000</v>
      </c>
      <c r="L51" s="3">
        <f ca="1">ROUND(テーブル6[[#This Row],[30代]],-3)</f>
        <v>11000</v>
      </c>
      <c r="M51" s="3">
        <f ca="1">ROUND(テーブル6[[#This Row],[40代]],-3)</f>
        <v>42000</v>
      </c>
      <c r="N51" s="3">
        <f ca="1">ROUND(テーブル6[[#This Row],[50代]],-3)</f>
        <v>100000</v>
      </c>
      <c r="O51" s="3">
        <f ca="1">ROUND(テーブル6[[#This Row],[60代]],-3)</f>
        <v>59000</v>
      </c>
      <c r="P51" s="3">
        <f ca="1">ROUND(テーブル6[[#This Row],[70歳以上]],-3)</f>
        <v>68000</v>
      </c>
      <c r="Q51" s="3"/>
      <c r="R51" s="4"/>
      <c r="S51" s="5" t="s">
        <v>53</v>
      </c>
      <c r="T51" s="3">
        <f ca="1">ROUND(テーブル611[[#This Row],[20代]],-3)</f>
        <v>18000</v>
      </c>
      <c r="U51" s="3">
        <f ca="1">ROUND(テーブル611[[#This Row],[30代]],-3)</f>
        <v>41000</v>
      </c>
      <c r="V51" s="3">
        <f ca="1">ROUND(テーブル611[[#This Row],[40代]],-3)</f>
        <v>33000</v>
      </c>
      <c r="W51" s="3">
        <f ca="1">ROUND(テーブル611[[#This Row],[50代]],-3)</f>
        <v>114000</v>
      </c>
      <c r="X51" s="3">
        <f ca="1">ROUND(テーブル611[[#This Row],[60代]],-3)</f>
        <v>74000</v>
      </c>
      <c r="Y51" s="3">
        <f ca="1">ROUND(テーブル611[[#This Row],[70歳以上]],-3)</f>
        <v>31000</v>
      </c>
      <c r="Z51" s="3"/>
      <c r="AB51" s="5" t="s">
        <v>53</v>
      </c>
      <c r="AC51" s="6">
        <f ca="1">ROUND(テーブル61129[[#This Row],[20代]],-3)</f>
        <v>4000</v>
      </c>
      <c r="AD51" s="6">
        <f ca="1">ROUND(テーブル61129[[#This Row],[30代]],-3)</f>
        <v>27000</v>
      </c>
      <c r="AE51" s="6">
        <f ca="1">ROUND(テーブル61129[[#This Row],[40代]],-3)</f>
        <v>53000</v>
      </c>
      <c r="AF51" s="6">
        <f ca="1">ROUND(テーブル61129[[#This Row],[50代]],-3)</f>
        <v>57000</v>
      </c>
      <c r="AG51" s="6">
        <f ca="1">ROUND(テーブル61129[[#This Row],[60代]],-3)</f>
        <v>86000</v>
      </c>
      <c r="AH51" s="6">
        <f ca="1">ROUND(テーブル61129[[#This Row],[70歳以上]],-3)</f>
        <v>18000</v>
      </c>
      <c r="AI51" s="6"/>
      <c r="AK51" s="5" t="s">
        <v>53</v>
      </c>
      <c r="AL51">
        <f ca="1">ROUND(テーブル6112922[[#This Row],[20代]],-3)</f>
        <v>14000</v>
      </c>
      <c r="AM51">
        <f ca="1">ROUND(テーブル6112922[[#This Row],[30代]],-3)</f>
        <v>23000</v>
      </c>
      <c r="AN51">
        <f ca="1">ROUND(テーブル6112922[[#This Row],[40代]],-3)</f>
        <v>38000</v>
      </c>
      <c r="AO51">
        <f ca="1">ROUND(テーブル6112922[[#This Row],[50代]],-3)</f>
        <v>49000</v>
      </c>
      <c r="AP51">
        <f ca="1">ROUND(テーブル6112922[[#This Row],[60代]],-3)</f>
        <v>59000</v>
      </c>
      <c r="AQ51">
        <f ca="1">ROUND(テーブル6112922[[#This Row],[70歳以上]],-3)</f>
        <v>32000</v>
      </c>
    </row>
  </sheetData>
  <phoneticPr fontId="1"/>
  <pageMargins left="0.7" right="0.7" top="0.75" bottom="0.75" header="0.3" footer="0.3"/>
  <pageSetup paperSize="9" scale="18" orientation="landscape" r:id="rId1"/>
  <tableParts count="5"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1"/>
  <sheetViews>
    <sheetView topLeftCell="AH32" zoomScale="55" zoomScaleNormal="55" workbookViewId="0">
      <selection activeCell="AS4" sqref="AS4:AX51"/>
    </sheetView>
  </sheetViews>
  <sheetFormatPr defaultRowHeight="18" x14ac:dyDescent="0.55000000000000004"/>
  <cols>
    <col min="1" max="1" width="9" customWidth="1"/>
    <col min="7" max="15" width="10.33203125" customWidth="1"/>
    <col min="23" max="24" width="10.33203125" customWidth="1"/>
  </cols>
  <sheetData>
    <row r="1" spans="1:50" x14ac:dyDescent="0.55000000000000004">
      <c r="A1" s="1" t="s">
        <v>61</v>
      </c>
    </row>
    <row r="2" spans="1:50" x14ac:dyDescent="0.55000000000000004">
      <c r="A2" t="s">
        <v>58</v>
      </c>
      <c r="G2" t="s">
        <v>56</v>
      </c>
      <c r="W2" t="s">
        <v>56</v>
      </c>
      <c r="AF2" t="s">
        <v>56</v>
      </c>
      <c r="AO2" t="s">
        <v>56</v>
      </c>
      <c r="AX2" t="s">
        <v>56</v>
      </c>
    </row>
    <row r="3" spans="1:50" x14ac:dyDescent="0.55000000000000004">
      <c r="A3" s="2" t="s">
        <v>55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/>
      <c r="I3" s="2"/>
      <c r="J3" s="2"/>
      <c r="K3" s="2"/>
      <c r="L3" s="2"/>
      <c r="M3" s="2"/>
      <c r="N3" s="2"/>
      <c r="O3" s="2"/>
      <c r="Q3" s="2" t="s">
        <v>57</v>
      </c>
      <c r="R3" s="2" t="s">
        <v>0</v>
      </c>
      <c r="S3" s="2" t="s">
        <v>1</v>
      </c>
      <c r="T3" s="2" t="s">
        <v>2</v>
      </c>
      <c r="U3" s="2" t="s">
        <v>3</v>
      </c>
      <c r="V3" s="2" t="s">
        <v>4</v>
      </c>
      <c r="W3" s="2" t="s">
        <v>5</v>
      </c>
      <c r="X3" s="2"/>
      <c r="Z3" s="2" t="s">
        <v>64</v>
      </c>
      <c r="AA3" s="2" t="s">
        <v>0</v>
      </c>
      <c r="AB3" s="2" t="s">
        <v>1</v>
      </c>
      <c r="AC3" s="2" t="s">
        <v>2</v>
      </c>
      <c r="AD3" s="2" t="s">
        <v>3</v>
      </c>
      <c r="AE3" s="2" t="s">
        <v>4</v>
      </c>
      <c r="AF3" s="2" t="s">
        <v>5</v>
      </c>
      <c r="AG3" s="2"/>
      <c r="AI3" s="2" t="s">
        <v>66</v>
      </c>
      <c r="AJ3" s="2" t="s">
        <v>0</v>
      </c>
      <c r="AK3" s="2" t="s">
        <v>1</v>
      </c>
      <c r="AL3" s="2" t="s">
        <v>2</v>
      </c>
      <c r="AM3" s="2" t="s">
        <v>3</v>
      </c>
      <c r="AN3" s="2" t="s">
        <v>4</v>
      </c>
      <c r="AO3" s="2" t="s">
        <v>5</v>
      </c>
      <c r="AP3" s="2"/>
      <c r="AR3" s="2" t="s">
        <v>68</v>
      </c>
      <c r="AS3" s="2" t="s">
        <v>0</v>
      </c>
      <c r="AT3" s="2" t="s">
        <v>1</v>
      </c>
      <c r="AU3" s="2" t="s">
        <v>2</v>
      </c>
      <c r="AV3" s="2" t="s">
        <v>3</v>
      </c>
      <c r="AW3" s="2" t="s">
        <v>4</v>
      </c>
      <c r="AX3" s="2" t="s">
        <v>5</v>
      </c>
    </row>
    <row r="4" spans="1:50" x14ac:dyDescent="0.55000000000000004">
      <c r="A4" s="5" t="s">
        <v>6</v>
      </c>
      <c r="B4" s="3">
        <v>39803</v>
      </c>
      <c r="C4" s="3">
        <v>21921</v>
      </c>
      <c r="D4" s="3">
        <v>33965</v>
      </c>
      <c r="E4" s="3">
        <v>29158</v>
      </c>
      <c r="F4" s="3">
        <v>32644</v>
      </c>
      <c r="G4" s="3">
        <v>33622</v>
      </c>
      <c r="H4" s="3"/>
      <c r="I4" s="3">
        <f t="shared" ref="I4:I51" si="0">ROUND(B4,-3)</f>
        <v>40000</v>
      </c>
      <c r="J4" s="3">
        <f t="shared" ref="J4:J51" si="1">ROUND(C4,-3)</f>
        <v>22000</v>
      </c>
      <c r="K4" s="3">
        <f t="shared" ref="K4:K51" si="2">ROUND(D4,-3)</f>
        <v>34000</v>
      </c>
      <c r="L4" s="3">
        <f t="shared" ref="L4:L51" si="3">ROUND(E4,-3)</f>
        <v>29000</v>
      </c>
      <c r="M4" s="3">
        <f t="shared" ref="M4:M51" si="4">ROUND(F4,-3)</f>
        <v>33000</v>
      </c>
      <c r="N4" s="3">
        <f t="shared" ref="N4:N51" si="5">ROUND(G4,-3)</f>
        <v>34000</v>
      </c>
      <c r="O4" s="3"/>
      <c r="P4" s="4"/>
      <c r="Q4" s="5" t="s">
        <v>6</v>
      </c>
      <c r="R4" s="3">
        <f ca="1">ROUND(テーブル8[[#This Row],[20代]],-2)</f>
        <v>9100</v>
      </c>
      <c r="S4" s="3">
        <f ca="1">ROUND(テーブル8[[#This Row],[30代]],-3)</f>
        <v>54000</v>
      </c>
      <c r="T4" s="3">
        <f ca="1">ROUND(テーブル8[[#This Row],[40代]],-3)</f>
        <v>29000</v>
      </c>
      <c r="U4" s="3">
        <f ca="1">ROUND(テーブル8[[#This Row],[50代]],-3)</f>
        <v>41000</v>
      </c>
      <c r="V4" s="3">
        <f ca="1">ROUND(テーブル8[[#This Row],[60代]],-3)</f>
        <v>58000</v>
      </c>
      <c r="W4" s="3">
        <f ca="1">ROUND(テーブル8[[#This Row],[70歳以上]],-3)</f>
        <v>39000</v>
      </c>
      <c r="X4" s="3"/>
      <c r="Y4" s="4"/>
      <c r="Z4" s="5" t="s">
        <v>6</v>
      </c>
      <c r="AA4" s="3">
        <f ca="1">ROUND(テーブル817[[#This Row],[20代]],-3)</f>
        <v>18000</v>
      </c>
      <c r="AB4" s="3">
        <f ca="1">ROUND(テーブル817[[#This Row],[30代]],-3)</f>
        <v>48000</v>
      </c>
      <c r="AC4" s="3">
        <f ca="1">ROUND(テーブル817[[#This Row],[40代]],-3)</f>
        <v>18000</v>
      </c>
      <c r="AD4" s="3">
        <f ca="1">ROUND(テーブル817[[#This Row],[50代]],-3)</f>
        <v>20000</v>
      </c>
      <c r="AE4" s="3">
        <f ca="1">ROUND(テーブル817[[#This Row],[60代]],-3)</f>
        <v>82000</v>
      </c>
      <c r="AF4" s="3">
        <f ca="1">ROUND(テーブル817[[#This Row],[70歳以上]],-3)</f>
        <v>14000</v>
      </c>
      <c r="AG4" s="3"/>
      <c r="AI4" s="5" t="s">
        <v>6</v>
      </c>
      <c r="AJ4" s="6">
        <f ca="1">ROUND(テーブル81730[[#This Row],[20代]],-3)</f>
        <v>14000</v>
      </c>
      <c r="AK4" s="6">
        <f ca="1">ROUND(テーブル81730[[#This Row],[30代]],-3)</f>
        <v>34000</v>
      </c>
      <c r="AL4" s="6">
        <f ca="1">ROUND(テーブル81730[[#This Row],[40代]],-3)</f>
        <v>19000</v>
      </c>
      <c r="AM4" s="6">
        <f ca="1">ROUND(テーブル81730[[#This Row],[50代]],-3)</f>
        <v>17000</v>
      </c>
      <c r="AN4" s="6">
        <f ca="1">ROUND(テーブル81730[[#This Row],[60代]],-3)</f>
        <v>54000</v>
      </c>
      <c r="AO4" s="6">
        <f ca="1">ROUND(テーブル81730[[#This Row],[70歳以上]],-3)</f>
        <v>60000</v>
      </c>
      <c r="AP4" s="6"/>
      <c r="AR4" s="5" t="s">
        <v>6</v>
      </c>
      <c r="AS4">
        <f ca="1">ROUND(テーブル8173023[[#This Row],[20代]],-3)</f>
        <v>23000</v>
      </c>
      <c r="AT4">
        <f ca="1">ROUND(テーブル8173023[[#This Row],[30代]],-3)</f>
        <v>60000</v>
      </c>
      <c r="AU4">
        <f ca="1">ROUND(テーブル8173023[[#This Row],[40代]],-3)</f>
        <v>30000</v>
      </c>
      <c r="AV4">
        <f ca="1">ROUND(テーブル8173023[[#This Row],[50代]],-3)</f>
        <v>12000</v>
      </c>
      <c r="AW4">
        <f ca="1">ROUND(テーブル8173023[[#This Row],[60代]],-3)</f>
        <v>30000</v>
      </c>
      <c r="AX4">
        <f ca="1">ROUND(テーブル8173023[[#This Row],[70歳以上]],-3)</f>
        <v>77000</v>
      </c>
    </row>
    <row r="5" spans="1:50" x14ac:dyDescent="0.55000000000000004">
      <c r="A5" s="5" t="s">
        <v>7</v>
      </c>
      <c r="B5" s="3">
        <v>46978</v>
      </c>
      <c r="C5" s="3">
        <v>22281</v>
      </c>
      <c r="D5" s="3">
        <v>33907</v>
      </c>
      <c r="E5" s="3">
        <v>30345</v>
      </c>
      <c r="F5" s="3">
        <v>32541</v>
      </c>
      <c r="G5" s="3">
        <v>32922</v>
      </c>
      <c r="H5" s="3"/>
      <c r="I5" s="3">
        <f t="shared" si="0"/>
        <v>47000</v>
      </c>
      <c r="J5" s="3">
        <f t="shared" si="1"/>
        <v>22000</v>
      </c>
      <c r="K5" s="3">
        <f t="shared" si="2"/>
        <v>34000</v>
      </c>
      <c r="L5" s="3">
        <f t="shared" si="3"/>
        <v>30000</v>
      </c>
      <c r="M5" s="3">
        <f t="shared" si="4"/>
        <v>33000</v>
      </c>
      <c r="N5" s="3">
        <f t="shared" si="5"/>
        <v>33000</v>
      </c>
      <c r="O5" s="3"/>
      <c r="P5" s="4"/>
      <c r="Q5" s="5" t="s">
        <v>7</v>
      </c>
      <c r="R5" s="3">
        <f ca="1">ROUND(テーブル8[[#This Row],[20代]],-2)</f>
        <v>8900</v>
      </c>
      <c r="S5" s="3">
        <f ca="1">ROUND(テーブル8[[#This Row],[30代]],-3)</f>
        <v>54000</v>
      </c>
      <c r="T5" s="3">
        <f ca="1">ROUND(テーブル8[[#This Row],[40代]],-3)</f>
        <v>29000</v>
      </c>
      <c r="U5" s="3">
        <f ca="1">ROUND(テーブル8[[#This Row],[50代]],-3)</f>
        <v>42000</v>
      </c>
      <c r="V5" s="3">
        <f ca="1">ROUND(テーブル8[[#This Row],[60代]],-3)</f>
        <v>56000</v>
      </c>
      <c r="W5" s="3">
        <f ca="1">ROUND(テーブル8[[#This Row],[70歳以上]],-3)</f>
        <v>38000</v>
      </c>
      <c r="X5" s="3"/>
      <c r="Y5" s="4"/>
      <c r="Z5" s="5" t="s">
        <v>7</v>
      </c>
      <c r="AA5" s="3">
        <f ca="1">ROUND(テーブル817[[#This Row],[20代]],-3)</f>
        <v>17000</v>
      </c>
      <c r="AB5" s="3">
        <f ca="1">ROUND(テーブル817[[#This Row],[30代]],-3)</f>
        <v>48000</v>
      </c>
      <c r="AC5" s="3">
        <f ca="1">ROUND(テーブル817[[#This Row],[40代]],-3)</f>
        <v>18000</v>
      </c>
      <c r="AD5" s="3">
        <f ca="1">ROUND(テーブル817[[#This Row],[50代]],-3)</f>
        <v>20000</v>
      </c>
      <c r="AE5" s="3">
        <f ca="1">ROUND(テーブル817[[#This Row],[60代]],-3)</f>
        <v>79000</v>
      </c>
      <c r="AF5" s="3">
        <f ca="1">ROUND(テーブル817[[#This Row],[70歳以上]],-3)</f>
        <v>14000</v>
      </c>
      <c r="AG5" s="3"/>
      <c r="AI5" s="5" t="s">
        <v>7</v>
      </c>
      <c r="AJ5" s="6">
        <f ca="1">ROUND(テーブル81730[[#This Row],[20代]],-3)</f>
        <v>15000</v>
      </c>
      <c r="AK5" s="6">
        <f ca="1">ROUND(テーブル81730[[#This Row],[30代]],-3)</f>
        <v>34000</v>
      </c>
      <c r="AL5" s="6">
        <f ca="1">ROUND(テーブル81730[[#This Row],[40代]],-3)</f>
        <v>19000</v>
      </c>
      <c r="AM5" s="6">
        <f ca="1">ROUND(テーブル81730[[#This Row],[50代]],-3)</f>
        <v>18000</v>
      </c>
      <c r="AN5" s="6">
        <f ca="1">ROUND(テーブル81730[[#This Row],[60代]],-3)</f>
        <v>55000</v>
      </c>
      <c r="AO5" s="6">
        <f ca="1">ROUND(テーブル81730[[#This Row],[70歳以上]],-3)</f>
        <v>61000</v>
      </c>
      <c r="AP5" s="6"/>
      <c r="AR5" s="5" t="s">
        <v>7</v>
      </c>
      <c r="AS5">
        <f ca="1">ROUND(テーブル8173023[[#This Row],[20代]],-3)</f>
        <v>24000</v>
      </c>
      <c r="AT5">
        <f ca="1">ROUND(テーブル8173023[[#This Row],[30代]],-3)</f>
        <v>62000</v>
      </c>
      <c r="AU5">
        <f ca="1">ROUND(テーブル8173023[[#This Row],[40代]],-3)</f>
        <v>30000</v>
      </c>
      <c r="AV5">
        <f ca="1">ROUND(テーブル8173023[[#This Row],[50代]],-3)</f>
        <v>12000</v>
      </c>
      <c r="AW5">
        <f ca="1">ROUND(テーブル8173023[[#This Row],[60代]],-3)</f>
        <v>30000</v>
      </c>
      <c r="AX5">
        <f ca="1">ROUND(テーブル8173023[[#This Row],[70歳以上]],-3)</f>
        <v>78000</v>
      </c>
    </row>
    <row r="6" spans="1:50" x14ac:dyDescent="0.55000000000000004">
      <c r="A6" s="5" t="s">
        <v>8</v>
      </c>
      <c r="B6" s="3">
        <v>45214</v>
      </c>
      <c r="C6" s="3">
        <v>20653</v>
      </c>
      <c r="D6" s="3">
        <v>33915</v>
      </c>
      <c r="E6" s="3">
        <v>31292</v>
      </c>
      <c r="F6" s="3">
        <v>34804</v>
      </c>
      <c r="G6" s="3">
        <v>34607</v>
      </c>
      <c r="H6" s="3"/>
      <c r="I6" s="3">
        <f t="shared" si="0"/>
        <v>45000</v>
      </c>
      <c r="J6" s="3">
        <f t="shared" si="1"/>
        <v>21000</v>
      </c>
      <c r="K6" s="3">
        <f t="shared" si="2"/>
        <v>34000</v>
      </c>
      <c r="L6" s="3">
        <f t="shared" si="3"/>
        <v>31000</v>
      </c>
      <c r="M6" s="3">
        <f t="shared" si="4"/>
        <v>35000</v>
      </c>
      <c r="N6" s="3">
        <f t="shared" si="5"/>
        <v>35000</v>
      </c>
      <c r="O6" s="3"/>
      <c r="P6" s="4"/>
      <c r="Q6" s="5" t="s">
        <v>8</v>
      </c>
      <c r="R6" s="3">
        <f ca="1">ROUND(テーブル8[[#This Row],[20代]],-3)</f>
        <v>10000</v>
      </c>
      <c r="S6" s="3">
        <f ca="1">ROUND(テーブル8[[#This Row],[30代]],-3)</f>
        <v>53000</v>
      </c>
      <c r="T6" s="3">
        <f ca="1">ROUND(テーブル8[[#This Row],[40代]],-3)</f>
        <v>28000</v>
      </c>
      <c r="U6" s="3">
        <f ca="1">ROUND(テーブル8[[#This Row],[50代]],-3)</f>
        <v>42000</v>
      </c>
      <c r="V6" s="3">
        <f ca="1">ROUND(テーブル8[[#This Row],[60代]],-3)</f>
        <v>54000</v>
      </c>
      <c r="W6" s="3">
        <f ca="1">ROUND(テーブル8[[#This Row],[70歳以上]],-3)</f>
        <v>38000</v>
      </c>
      <c r="X6" s="3"/>
      <c r="Y6" s="4"/>
      <c r="Z6" s="5" t="s">
        <v>8</v>
      </c>
      <c r="AA6" s="3">
        <f ca="1">ROUND(テーブル817[[#This Row],[20代]],-3)</f>
        <v>17000</v>
      </c>
      <c r="AB6" s="3">
        <f ca="1">ROUND(テーブル817[[#This Row],[30代]],-3)</f>
        <v>48000</v>
      </c>
      <c r="AC6" s="3">
        <f ca="1">ROUND(テーブル817[[#This Row],[40代]],-3)</f>
        <v>17000</v>
      </c>
      <c r="AD6" s="3">
        <f ca="1">ROUND(テーブル817[[#This Row],[50代]],-3)</f>
        <v>20000</v>
      </c>
      <c r="AE6" s="3">
        <f ca="1">ROUND(テーブル817[[#This Row],[60代]],-3)</f>
        <v>79000</v>
      </c>
      <c r="AF6" s="3">
        <f ca="1">ROUND(テーブル817[[#This Row],[70歳以上]],-3)</f>
        <v>15000</v>
      </c>
      <c r="AG6" s="3"/>
      <c r="AI6" s="5" t="s">
        <v>8</v>
      </c>
      <c r="AJ6" s="6">
        <f ca="1">ROUND(テーブル81730[[#This Row],[20代]],-3)</f>
        <v>15000</v>
      </c>
      <c r="AK6" s="6">
        <f ca="1">ROUND(テーブル81730[[#This Row],[30代]],-3)</f>
        <v>33000</v>
      </c>
      <c r="AL6" s="6">
        <f ca="1">ROUND(テーブル81730[[#This Row],[40代]],-3)</f>
        <v>20000</v>
      </c>
      <c r="AM6" s="6">
        <f ca="1">ROUND(テーブル81730[[#This Row],[50代]],-3)</f>
        <v>20000</v>
      </c>
      <c r="AN6" s="6">
        <f ca="1">ROUND(テーブル81730[[#This Row],[60代]],-3)</f>
        <v>56000</v>
      </c>
      <c r="AO6" s="6">
        <f ca="1">ROUND(テーブル81730[[#This Row],[70歳以上]],-3)</f>
        <v>60000</v>
      </c>
      <c r="AP6" s="6"/>
      <c r="AR6" s="5" t="s">
        <v>8</v>
      </c>
      <c r="AS6">
        <f ca="1">ROUND(テーブル8173023[[#This Row],[20代]],-3)</f>
        <v>26000</v>
      </c>
      <c r="AT6">
        <f ca="1">ROUND(テーブル8173023[[#This Row],[30代]],-3)</f>
        <v>62000</v>
      </c>
      <c r="AU6">
        <f ca="1">ROUND(テーブル8173023[[#This Row],[40代]],-3)</f>
        <v>29000</v>
      </c>
      <c r="AV6">
        <f ca="1">ROUND(テーブル8173023[[#This Row],[50代]],-3)</f>
        <v>12000</v>
      </c>
      <c r="AW6">
        <f ca="1">ROUND(テーブル8173023[[#This Row],[60代]],-3)</f>
        <v>31000</v>
      </c>
      <c r="AX6">
        <f ca="1">ROUND(テーブル8173023[[#This Row],[70歳以上]],-3)</f>
        <v>77000</v>
      </c>
    </row>
    <row r="7" spans="1:50" x14ac:dyDescent="0.55000000000000004">
      <c r="A7" s="5" t="s">
        <v>9</v>
      </c>
      <c r="B7" s="3">
        <v>46040</v>
      </c>
      <c r="C7" s="3">
        <v>24500</v>
      </c>
      <c r="D7" s="3">
        <v>31424</v>
      </c>
      <c r="E7" s="3">
        <v>30506</v>
      </c>
      <c r="F7" s="3">
        <v>34883</v>
      </c>
      <c r="G7" s="3">
        <v>32423</v>
      </c>
      <c r="H7" s="3"/>
      <c r="I7" s="3">
        <f t="shared" si="0"/>
        <v>46000</v>
      </c>
      <c r="J7" s="3">
        <f t="shared" si="1"/>
        <v>25000</v>
      </c>
      <c r="K7" s="3">
        <f t="shared" si="2"/>
        <v>31000</v>
      </c>
      <c r="L7" s="3">
        <f t="shared" si="3"/>
        <v>31000</v>
      </c>
      <c r="M7" s="3">
        <f t="shared" si="4"/>
        <v>35000</v>
      </c>
      <c r="N7" s="3">
        <f t="shared" si="5"/>
        <v>32000</v>
      </c>
      <c r="O7" s="3"/>
      <c r="P7" s="4"/>
      <c r="Q7" s="5" t="s">
        <v>9</v>
      </c>
      <c r="R7" s="3">
        <f ca="1">ROUND(テーブル8[[#This Row],[20代]],-3)</f>
        <v>11000</v>
      </c>
      <c r="S7" s="3">
        <f ca="1">ROUND(テーブル8[[#This Row],[30代]],-3)</f>
        <v>52000</v>
      </c>
      <c r="T7" s="3">
        <f ca="1">ROUND(テーブル8[[#This Row],[40代]],-3)</f>
        <v>26000</v>
      </c>
      <c r="U7" s="3">
        <f ca="1">ROUND(テーブル8[[#This Row],[50代]],-3)</f>
        <v>40000</v>
      </c>
      <c r="V7" s="3">
        <f ca="1">ROUND(テーブル8[[#This Row],[60代]],-3)</f>
        <v>53000</v>
      </c>
      <c r="W7" s="3">
        <f ca="1">ROUND(テーブル8[[#This Row],[70歳以上]],-3)</f>
        <v>38000</v>
      </c>
      <c r="X7" s="3"/>
      <c r="Y7" s="4"/>
      <c r="Z7" s="5" t="s">
        <v>9</v>
      </c>
      <c r="AA7" s="3">
        <f ca="1">ROUND(テーブル817[[#This Row],[20代]],-3)</f>
        <v>17000</v>
      </c>
      <c r="AB7" s="3">
        <f ca="1">ROUND(テーブル817[[#This Row],[30代]],-3)</f>
        <v>48000</v>
      </c>
      <c r="AC7" s="3">
        <f ca="1">ROUND(テーブル817[[#This Row],[40代]],-3)</f>
        <v>16000</v>
      </c>
      <c r="AD7" s="3">
        <f ca="1">ROUND(テーブル817[[#This Row],[50代]],-3)</f>
        <v>22000</v>
      </c>
      <c r="AE7" s="3">
        <f ca="1">ROUND(テーブル817[[#This Row],[60代]],-3)</f>
        <v>78000</v>
      </c>
      <c r="AF7" s="3">
        <f ca="1">ROUND(テーブル817[[#This Row],[70歳以上]],-3)</f>
        <v>16000</v>
      </c>
      <c r="AG7" s="3"/>
      <c r="AI7" s="5" t="s">
        <v>9</v>
      </c>
      <c r="AJ7" s="6">
        <f ca="1">ROUND(テーブル81730[[#This Row],[20代]],-3)</f>
        <v>15000</v>
      </c>
      <c r="AK7" s="6">
        <f ca="1">ROUND(テーブル81730[[#This Row],[30代]],-3)</f>
        <v>35000</v>
      </c>
      <c r="AL7" s="6">
        <f ca="1">ROUND(テーブル81730[[#This Row],[40代]],-3)</f>
        <v>20000</v>
      </c>
      <c r="AM7" s="6">
        <f ca="1">ROUND(テーブル81730[[#This Row],[50代]],-3)</f>
        <v>18000</v>
      </c>
      <c r="AN7" s="6">
        <f ca="1">ROUND(テーブル81730[[#This Row],[60代]],-3)</f>
        <v>59000</v>
      </c>
      <c r="AO7" s="6">
        <f ca="1">ROUND(テーブル81730[[#This Row],[70歳以上]],-3)</f>
        <v>62000</v>
      </c>
      <c r="AP7" s="6"/>
      <c r="AR7" s="5" t="s">
        <v>9</v>
      </c>
      <c r="AS7">
        <f ca="1">ROUND(テーブル8173023[[#This Row],[20代]],-3)</f>
        <v>24000</v>
      </c>
      <c r="AT7">
        <f ca="1">ROUND(テーブル8173023[[#This Row],[30代]],-3)</f>
        <v>62000</v>
      </c>
      <c r="AU7">
        <f ca="1">ROUND(テーブル8173023[[#This Row],[40代]],-3)</f>
        <v>27000</v>
      </c>
      <c r="AV7">
        <f ca="1">ROUND(テーブル8173023[[#This Row],[50代]],-3)</f>
        <v>13000</v>
      </c>
      <c r="AW7">
        <f ca="1">ROUND(テーブル8173023[[#This Row],[60代]],-3)</f>
        <v>31000</v>
      </c>
      <c r="AX7">
        <f ca="1">ROUND(テーブル8173023[[#This Row],[70歳以上]],-3)</f>
        <v>76000</v>
      </c>
    </row>
    <row r="8" spans="1:50" x14ac:dyDescent="0.55000000000000004">
      <c r="A8" s="5" t="s">
        <v>10</v>
      </c>
      <c r="B8" s="3">
        <v>38577</v>
      </c>
      <c r="C8" s="3">
        <v>24706</v>
      </c>
      <c r="D8" s="3">
        <v>28198</v>
      </c>
      <c r="E8" s="3">
        <v>31708</v>
      </c>
      <c r="F8" s="3">
        <v>35646</v>
      </c>
      <c r="G8" s="3">
        <v>33364</v>
      </c>
      <c r="H8" s="3"/>
      <c r="I8" s="3">
        <f t="shared" si="0"/>
        <v>39000</v>
      </c>
      <c r="J8" s="3">
        <f t="shared" si="1"/>
        <v>25000</v>
      </c>
      <c r="K8" s="3">
        <f t="shared" si="2"/>
        <v>28000</v>
      </c>
      <c r="L8" s="3">
        <f t="shared" si="3"/>
        <v>32000</v>
      </c>
      <c r="M8" s="3">
        <f t="shared" si="4"/>
        <v>36000</v>
      </c>
      <c r="N8" s="3">
        <f t="shared" si="5"/>
        <v>33000</v>
      </c>
      <c r="O8" s="3"/>
      <c r="P8" s="4"/>
      <c r="Q8" s="5" t="s">
        <v>10</v>
      </c>
      <c r="R8" s="3">
        <f ca="1">ROUND(テーブル8[[#This Row],[20代]],-2)</f>
        <v>6100</v>
      </c>
      <c r="S8" s="3">
        <f ca="1">ROUND(テーブル8[[#This Row],[30代]],-3)</f>
        <v>45000</v>
      </c>
      <c r="T8" s="3">
        <f ca="1">ROUND(テーブル8[[#This Row],[40代]],-3)</f>
        <v>24000</v>
      </c>
      <c r="U8" s="3">
        <f ca="1">ROUND(テーブル8[[#This Row],[50代]],-3)</f>
        <v>36000</v>
      </c>
      <c r="V8" s="3">
        <f ca="1">ROUND(テーブル8[[#This Row],[60代]],-3)</f>
        <v>52000</v>
      </c>
      <c r="W8" s="3">
        <f ca="1">ROUND(テーブル8[[#This Row],[70歳以上]],-3)</f>
        <v>39000</v>
      </c>
      <c r="X8" s="3"/>
      <c r="Y8" s="4"/>
      <c r="Z8" s="5" t="s">
        <v>10</v>
      </c>
      <c r="AA8" s="3">
        <f ca="1">ROUND(テーブル817[[#This Row],[20代]],-3)</f>
        <v>12000</v>
      </c>
      <c r="AB8" s="3">
        <f ca="1">ROUND(テーブル817[[#This Row],[30代]],-3)</f>
        <v>39000</v>
      </c>
      <c r="AC8" s="3">
        <f ca="1">ROUND(テーブル817[[#This Row],[40代]],-3)</f>
        <v>15000</v>
      </c>
      <c r="AD8" s="3">
        <f ca="1">ROUND(テーブル817[[#This Row],[50代]],-3)</f>
        <v>22000</v>
      </c>
      <c r="AE8" s="3">
        <f ca="1">ROUND(テーブル817[[#This Row],[60代]],-3)</f>
        <v>80000</v>
      </c>
      <c r="AF8" s="3">
        <f ca="1">ROUND(テーブル817[[#This Row],[70歳以上]],-3)</f>
        <v>17000</v>
      </c>
      <c r="AG8" s="3"/>
      <c r="AI8" s="5" t="s">
        <v>10</v>
      </c>
      <c r="AJ8" s="6">
        <f ca="1">ROUND(テーブル81730[[#This Row],[20代]],-3)</f>
        <v>16000</v>
      </c>
      <c r="AK8" s="6">
        <f ca="1">ROUND(テーブル81730[[#This Row],[30代]],-3)</f>
        <v>32000</v>
      </c>
      <c r="AL8" s="6">
        <f ca="1">ROUND(テーブル81730[[#This Row],[40代]],-3)</f>
        <v>20000</v>
      </c>
      <c r="AM8" s="6">
        <f ca="1">ROUND(テーブル81730[[#This Row],[50代]],-3)</f>
        <v>20000</v>
      </c>
      <c r="AN8" s="6">
        <f ca="1">ROUND(テーブル81730[[#This Row],[60代]],-3)</f>
        <v>61000</v>
      </c>
      <c r="AO8" s="6">
        <f ca="1">ROUND(テーブル81730[[#This Row],[70歳以上]],-3)</f>
        <v>64000</v>
      </c>
      <c r="AP8" s="6"/>
      <c r="AR8" s="5" t="s">
        <v>10</v>
      </c>
      <c r="AS8">
        <f ca="1">ROUND(テーブル8173023[[#This Row],[20代]],-3)</f>
        <v>25000</v>
      </c>
      <c r="AT8">
        <f ca="1">ROUND(テーブル8173023[[#This Row],[30代]],-3)</f>
        <v>61000</v>
      </c>
      <c r="AU8">
        <f ca="1">ROUND(テーブル8173023[[#This Row],[40代]],-3)</f>
        <v>27000</v>
      </c>
      <c r="AV8">
        <f ca="1">ROUND(テーブル8173023[[#This Row],[50代]],-3)</f>
        <v>15000</v>
      </c>
      <c r="AW8">
        <f ca="1">ROUND(テーブル8173023[[#This Row],[60代]],-3)</f>
        <v>31000</v>
      </c>
      <c r="AX8">
        <f ca="1">ROUND(テーブル8173023[[#This Row],[70歳以上]],-3)</f>
        <v>81000</v>
      </c>
    </row>
    <row r="9" spans="1:50" x14ac:dyDescent="0.55000000000000004">
      <c r="A9" s="5" t="s">
        <v>11</v>
      </c>
      <c r="B9" s="3">
        <v>37542</v>
      </c>
      <c r="C9" s="3">
        <v>30986</v>
      </c>
      <c r="D9" s="3">
        <v>28150</v>
      </c>
      <c r="E9" s="3">
        <v>36431</v>
      </c>
      <c r="F9" s="3">
        <v>46367</v>
      </c>
      <c r="G9" s="3">
        <v>40009</v>
      </c>
      <c r="H9" s="3"/>
      <c r="I9" s="3">
        <f t="shared" si="0"/>
        <v>38000</v>
      </c>
      <c r="J9" s="3">
        <f t="shared" si="1"/>
        <v>31000</v>
      </c>
      <c r="K9" s="3">
        <f t="shared" si="2"/>
        <v>28000</v>
      </c>
      <c r="L9" s="3">
        <f t="shared" si="3"/>
        <v>36000</v>
      </c>
      <c r="M9" s="3">
        <f t="shared" si="4"/>
        <v>46000</v>
      </c>
      <c r="N9" s="3">
        <f t="shared" si="5"/>
        <v>40000</v>
      </c>
      <c r="O9" s="3"/>
      <c r="P9" s="4"/>
      <c r="Q9" s="5" t="s">
        <v>11</v>
      </c>
      <c r="R9" s="3">
        <f ca="1">ROUND(テーブル8[[#This Row],[20代]],-2)</f>
        <v>6100</v>
      </c>
      <c r="S9" s="3">
        <f ca="1">ROUND(テーブル8[[#This Row],[30代]],-3)</f>
        <v>45000</v>
      </c>
      <c r="T9" s="3">
        <f ca="1">ROUND(テーブル8[[#This Row],[40代]],-3)</f>
        <v>23000</v>
      </c>
      <c r="U9" s="3">
        <f ca="1">ROUND(テーブル8[[#This Row],[50代]],-3)</f>
        <v>35000</v>
      </c>
      <c r="V9" s="3">
        <f ca="1">ROUND(テーブル8[[#This Row],[60代]],-3)</f>
        <v>57000</v>
      </c>
      <c r="W9" s="3">
        <f ca="1">ROUND(テーブル8[[#This Row],[70歳以上]],-3)</f>
        <v>41000</v>
      </c>
      <c r="X9" s="3"/>
      <c r="Y9" s="4"/>
      <c r="Z9" s="5" t="s">
        <v>11</v>
      </c>
      <c r="AA9" s="3">
        <f ca="1">ROUND(テーブル817[[#This Row],[20代]],-3)</f>
        <v>12000</v>
      </c>
      <c r="AB9" s="3">
        <f ca="1">ROUND(テーブル817[[#This Row],[30代]],-3)</f>
        <v>42000</v>
      </c>
      <c r="AC9" s="3">
        <f ca="1">ROUND(テーブル817[[#This Row],[40代]],-3)</f>
        <v>17000</v>
      </c>
      <c r="AD9" s="3">
        <f ca="1">ROUND(テーブル817[[#This Row],[50代]],-3)</f>
        <v>22000</v>
      </c>
      <c r="AE9" s="3">
        <f ca="1">ROUND(テーブル817[[#This Row],[60代]],-3)</f>
        <v>85000</v>
      </c>
      <c r="AF9" s="3">
        <f ca="1">ROUND(テーブル817[[#This Row],[70歳以上]],-3)</f>
        <v>18000</v>
      </c>
      <c r="AG9" s="3"/>
      <c r="AI9" s="5" t="s">
        <v>11</v>
      </c>
      <c r="AJ9" s="6">
        <f ca="1">ROUND(テーブル81730[[#This Row],[20代]],-3)</f>
        <v>15000</v>
      </c>
      <c r="AK9" s="6">
        <f ca="1">ROUND(テーブル81730[[#This Row],[30代]],-3)</f>
        <v>35000</v>
      </c>
      <c r="AL9" s="6">
        <f ca="1">ROUND(テーブル81730[[#This Row],[40代]],-3)</f>
        <v>22000</v>
      </c>
      <c r="AM9" s="6">
        <f ca="1">ROUND(テーブル81730[[#This Row],[50代]],-3)</f>
        <v>26000</v>
      </c>
      <c r="AN9" s="6">
        <f ca="1">ROUND(テーブル81730[[#This Row],[60代]],-3)</f>
        <v>64000</v>
      </c>
      <c r="AO9" s="6">
        <f ca="1">ROUND(テーブル81730[[#This Row],[70歳以上]],-3)</f>
        <v>74000</v>
      </c>
      <c r="AP9" s="6"/>
      <c r="AR9" s="5" t="s">
        <v>11</v>
      </c>
      <c r="AS9">
        <f ca="1">ROUND(テーブル8173023[[#This Row],[20代]],-3)</f>
        <v>24000</v>
      </c>
      <c r="AT9">
        <f ca="1">ROUND(テーブル8173023[[#This Row],[30代]],-3)</f>
        <v>60000</v>
      </c>
      <c r="AU9">
        <f ca="1">ROUND(テーブル8173023[[#This Row],[40代]],-3)</f>
        <v>30000</v>
      </c>
      <c r="AV9">
        <f ca="1">ROUND(テーブル8173023[[#This Row],[50代]],-3)</f>
        <v>18000</v>
      </c>
      <c r="AW9">
        <f ca="1">ROUND(テーブル8173023[[#This Row],[60代]],-3)</f>
        <v>33000</v>
      </c>
      <c r="AX9">
        <f ca="1">ROUND(テーブル8173023[[#This Row],[70歳以上]],-3)</f>
        <v>91000</v>
      </c>
    </row>
    <row r="10" spans="1:50" x14ac:dyDescent="0.55000000000000004">
      <c r="A10" s="5" t="s">
        <v>12</v>
      </c>
      <c r="B10" s="3">
        <v>37401</v>
      </c>
      <c r="C10" s="3">
        <v>32856</v>
      </c>
      <c r="D10" s="3">
        <v>29435</v>
      </c>
      <c r="E10" s="3">
        <v>36891</v>
      </c>
      <c r="F10" s="3">
        <v>52064</v>
      </c>
      <c r="G10" s="3">
        <v>44315</v>
      </c>
      <c r="H10" s="3"/>
      <c r="I10" s="3">
        <f t="shared" si="0"/>
        <v>37000</v>
      </c>
      <c r="J10" s="3">
        <f t="shared" si="1"/>
        <v>33000</v>
      </c>
      <c r="K10" s="3">
        <f t="shared" si="2"/>
        <v>29000</v>
      </c>
      <c r="L10" s="3">
        <f t="shared" si="3"/>
        <v>37000</v>
      </c>
      <c r="M10" s="3">
        <f t="shared" si="4"/>
        <v>52000</v>
      </c>
      <c r="N10" s="3">
        <f t="shared" si="5"/>
        <v>44000</v>
      </c>
      <c r="O10" s="3"/>
      <c r="P10" s="4"/>
      <c r="Q10" s="5" t="s">
        <v>12</v>
      </c>
      <c r="R10" s="3">
        <f ca="1">ROUND(テーブル8[[#This Row],[20代]],-2)</f>
        <v>6400</v>
      </c>
      <c r="S10" s="3">
        <f ca="1">ROUND(テーブル8[[#This Row],[30代]],-3)</f>
        <v>39000</v>
      </c>
      <c r="T10" s="3">
        <f ca="1">ROUND(テーブル8[[#This Row],[40代]],-3)</f>
        <v>26000</v>
      </c>
      <c r="U10" s="3">
        <f ca="1">ROUND(テーブル8[[#This Row],[50代]],-3)</f>
        <v>35000</v>
      </c>
      <c r="V10" s="3">
        <f ca="1">ROUND(テーブル8[[#This Row],[60代]],-3)</f>
        <v>61000</v>
      </c>
      <c r="W10" s="3">
        <f ca="1">ROUND(テーブル8[[#This Row],[70歳以上]],-3)</f>
        <v>43000</v>
      </c>
      <c r="X10" s="3"/>
      <c r="Y10" s="4"/>
      <c r="Z10" s="5" t="s">
        <v>12</v>
      </c>
      <c r="AA10" s="3">
        <f ca="1">ROUND(テーブル817[[#This Row],[20代]],-3)</f>
        <v>12000</v>
      </c>
      <c r="AB10" s="3">
        <f ca="1">ROUND(テーブル817[[#This Row],[30代]],-3)</f>
        <v>32000</v>
      </c>
      <c r="AC10" s="3">
        <f ca="1">ROUND(テーブル817[[#This Row],[40代]],-3)</f>
        <v>17000</v>
      </c>
      <c r="AD10" s="3">
        <f ca="1">ROUND(テーブル817[[#This Row],[50代]],-3)</f>
        <v>26000</v>
      </c>
      <c r="AE10" s="3">
        <f ca="1">ROUND(テーブル817[[#This Row],[60代]],-3)</f>
        <v>89000</v>
      </c>
      <c r="AF10" s="3">
        <f ca="1">ROUND(テーブル817[[#This Row],[70歳以上]],-3)</f>
        <v>21000</v>
      </c>
      <c r="AG10" s="3"/>
      <c r="AI10" s="5" t="s">
        <v>12</v>
      </c>
      <c r="AJ10" s="6">
        <f ca="1">ROUND(テーブル81730[[#This Row],[20代]],-3)</f>
        <v>14000</v>
      </c>
      <c r="AK10" s="6">
        <f ca="1">ROUND(テーブル81730[[#This Row],[30代]],-3)</f>
        <v>29000</v>
      </c>
      <c r="AL10" s="6">
        <f ca="1">ROUND(テーブル81730[[#This Row],[40代]],-3)</f>
        <v>35000</v>
      </c>
      <c r="AM10" s="6">
        <f ca="1">ROUND(テーブル81730[[#This Row],[50代]],-3)</f>
        <v>23000</v>
      </c>
      <c r="AN10" s="6">
        <f ca="1">ROUND(テーブル81730[[#This Row],[60代]],-3)</f>
        <v>70000</v>
      </c>
      <c r="AO10" s="6">
        <f ca="1">ROUND(テーブル81730[[#This Row],[70歳以上]],-3)</f>
        <v>81000</v>
      </c>
      <c r="AP10" s="6"/>
      <c r="AR10" s="5" t="s">
        <v>12</v>
      </c>
      <c r="AS10">
        <f ca="1">ROUND(テーブル8173023[[#This Row],[20代]],-3)</f>
        <v>23000</v>
      </c>
      <c r="AT10">
        <f ca="1">ROUND(テーブル8173023[[#This Row],[30代]],-3)</f>
        <v>47000</v>
      </c>
      <c r="AU10">
        <f ca="1">ROUND(テーブル8173023[[#This Row],[40代]],-3)</f>
        <v>35000</v>
      </c>
      <c r="AV10">
        <f ca="1">ROUND(テーブル8173023[[#This Row],[50代]],-3)</f>
        <v>25000</v>
      </c>
      <c r="AW10">
        <f ca="1">ROUND(テーブル8173023[[#This Row],[60代]],-3)</f>
        <v>35000</v>
      </c>
      <c r="AX10">
        <f ca="1">ROUND(テーブル8173023[[#This Row],[70歳以上]],-3)</f>
        <v>97000</v>
      </c>
    </row>
    <row r="11" spans="1:50" x14ac:dyDescent="0.55000000000000004">
      <c r="A11" s="5" t="s">
        <v>13</v>
      </c>
      <c r="B11" s="3">
        <v>41689</v>
      </c>
      <c r="C11" s="3">
        <v>36991</v>
      </c>
      <c r="D11" s="3">
        <v>31735</v>
      </c>
      <c r="E11" s="3">
        <v>39308</v>
      </c>
      <c r="F11" s="3">
        <v>62501</v>
      </c>
      <c r="G11" s="3">
        <v>48447</v>
      </c>
      <c r="H11" s="3"/>
      <c r="I11" s="3">
        <f t="shared" si="0"/>
        <v>42000</v>
      </c>
      <c r="J11" s="3">
        <f t="shared" si="1"/>
        <v>37000</v>
      </c>
      <c r="K11" s="3">
        <f t="shared" si="2"/>
        <v>32000</v>
      </c>
      <c r="L11" s="3">
        <f t="shared" si="3"/>
        <v>39000</v>
      </c>
      <c r="M11" s="3">
        <f t="shared" si="4"/>
        <v>63000</v>
      </c>
      <c r="N11" s="3">
        <f t="shared" si="5"/>
        <v>48000</v>
      </c>
      <c r="O11" s="3"/>
      <c r="P11" s="4"/>
      <c r="Q11" s="5" t="s">
        <v>13</v>
      </c>
      <c r="R11" s="3">
        <f ca="1">ROUND(テーブル8[[#This Row],[20代]],-2)</f>
        <v>7100</v>
      </c>
      <c r="S11" s="3">
        <f ca="1">ROUND(テーブル8[[#This Row],[30代]],-3)</f>
        <v>36000</v>
      </c>
      <c r="T11" s="3">
        <f ca="1">ROUND(テーブル8[[#This Row],[40代]],-3)</f>
        <v>27000</v>
      </c>
      <c r="U11" s="3">
        <f ca="1">ROUND(テーブル8[[#This Row],[50代]],-3)</f>
        <v>37000</v>
      </c>
      <c r="V11" s="3">
        <f ca="1">ROUND(テーブル8[[#This Row],[60代]],-3)</f>
        <v>71000</v>
      </c>
      <c r="W11" s="3">
        <f ca="1">ROUND(テーブル8[[#This Row],[70歳以上]],-3)</f>
        <v>49000</v>
      </c>
      <c r="X11" s="3"/>
      <c r="Y11" s="4"/>
      <c r="Z11" s="5" t="s">
        <v>13</v>
      </c>
      <c r="AA11" s="3">
        <f ca="1">ROUND(テーブル817[[#This Row],[20代]],-3)</f>
        <v>12000</v>
      </c>
      <c r="AB11" s="3">
        <f ca="1">ROUND(テーブル817[[#This Row],[30代]],-3)</f>
        <v>31000</v>
      </c>
      <c r="AC11" s="3">
        <f ca="1">ROUND(テーブル817[[#This Row],[40代]],-3)</f>
        <v>18000</v>
      </c>
      <c r="AD11" s="3">
        <f ca="1">ROUND(テーブル817[[#This Row],[50代]],-3)</f>
        <v>30000</v>
      </c>
      <c r="AE11" s="3">
        <f ca="1">ROUND(テーブル817[[#This Row],[60代]],-3)</f>
        <v>97000</v>
      </c>
      <c r="AF11" s="3">
        <f ca="1">ROUND(テーブル817[[#This Row],[70歳以上]],-3)</f>
        <v>26000</v>
      </c>
      <c r="AG11" s="3"/>
      <c r="AI11" s="5" t="s">
        <v>13</v>
      </c>
      <c r="AJ11" s="6">
        <f ca="1">ROUND(テーブル81730[[#This Row],[20代]],-3)</f>
        <v>14000</v>
      </c>
      <c r="AK11" s="6">
        <f ca="1">ROUND(テーブル81730[[#This Row],[30代]],-3)</f>
        <v>27000</v>
      </c>
      <c r="AL11" s="6">
        <f ca="1">ROUND(テーブル81730[[#This Row],[40代]],-3)</f>
        <v>40000</v>
      </c>
      <c r="AM11" s="6">
        <f ca="1">ROUND(テーブル81730[[#This Row],[50代]],-3)</f>
        <v>27000</v>
      </c>
      <c r="AN11" s="6">
        <f ca="1">ROUND(テーブル81730[[#This Row],[60代]],-3)</f>
        <v>80000</v>
      </c>
      <c r="AO11" s="6">
        <f ca="1">ROUND(テーブル81730[[#This Row],[70歳以上]],-3)</f>
        <v>87000</v>
      </c>
      <c r="AP11" s="6"/>
      <c r="AR11" s="5" t="s">
        <v>13</v>
      </c>
      <c r="AS11">
        <f ca="1">ROUND(テーブル8173023[[#This Row],[20代]],-3)</f>
        <v>23000</v>
      </c>
      <c r="AT11">
        <f ca="1">ROUND(テーブル8173023[[#This Row],[30代]],-3)</f>
        <v>43000</v>
      </c>
      <c r="AU11">
        <f ca="1">ROUND(テーブル8173023[[#This Row],[40代]],-3)</f>
        <v>36000</v>
      </c>
      <c r="AV11">
        <f ca="1">ROUND(テーブル8173023[[#This Row],[50代]],-3)</f>
        <v>31000</v>
      </c>
      <c r="AW11">
        <f ca="1">ROUND(テーブル8173023[[#This Row],[60代]],-3)</f>
        <v>35000</v>
      </c>
      <c r="AX11">
        <f ca="1">ROUND(テーブル8173023[[#This Row],[70歳以上]],-3)</f>
        <v>100000</v>
      </c>
    </row>
    <row r="12" spans="1:50" x14ac:dyDescent="0.55000000000000004">
      <c r="A12" s="5" t="s">
        <v>14</v>
      </c>
      <c r="B12" s="3">
        <v>36493</v>
      </c>
      <c r="C12" s="3">
        <v>37035</v>
      </c>
      <c r="D12" s="3">
        <v>33039</v>
      </c>
      <c r="E12" s="3">
        <v>38803</v>
      </c>
      <c r="F12" s="3">
        <v>63305</v>
      </c>
      <c r="G12" s="3">
        <v>47444</v>
      </c>
      <c r="H12" s="3"/>
      <c r="I12" s="3">
        <f t="shared" si="0"/>
        <v>36000</v>
      </c>
      <c r="J12" s="3">
        <f t="shared" si="1"/>
        <v>37000</v>
      </c>
      <c r="K12" s="3">
        <f t="shared" si="2"/>
        <v>33000</v>
      </c>
      <c r="L12" s="3">
        <f t="shared" si="3"/>
        <v>39000</v>
      </c>
      <c r="M12" s="3">
        <f t="shared" si="4"/>
        <v>63000</v>
      </c>
      <c r="N12" s="3">
        <f t="shared" si="5"/>
        <v>47000</v>
      </c>
      <c r="O12" s="3"/>
      <c r="P12" s="4"/>
      <c r="Q12" s="5" t="s">
        <v>14</v>
      </c>
      <c r="R12" s="3">
        <f ca="1">ROUND(テーブル8[[#This Row],[20代]],-2)</f>
        <v>7200</v>
      </c>
      <c r="S12" s="3">
        <f ca="1">ROUND(テーブル8[[#This Row],[30代]],-3)</f>
        <v>35000</v>
      </c>
      <c r="T12" s="3">
        <f ca="1">ROUND(テーブル8[[#This Row],[40代]],-3)</f>
        <v>28000</v>
      </c>
      <c r="U12" s="3">
        <f ca="1">ROUND(テーブル8[[#This Row],[50代]],-3)</f>
        <v>35000</v>
      </c>
      <c r="V12" s="3">
        <f ca="1">ROUND(テーブル8[[#This Row],[60代]],-3)</f>
        <v>70000</v>
      </c>
      <c r="W12" s="3">
        <f ca="1">ROUND(テーブル8[[#This Row],[70歳以上]],-3)</f>
        <v>54000</v>
      </c>
      <c r="X12" s="3"/>
      <c r="Y12" s="4"/>
      <c r="Z12" s="5" t="s">
        <v>14</v>
      </c>
      <c r="AA12" s="3">
        <f ca="1">ROUND(テーブル817[[#This Row],[20代]],-3)</f>
        <v>13000</v>
      </c>
      <c r="AB12" s="3">
        <f ca="1">ROUND(テーブル817[[#This Row],[30代]],-3)</f>
        <v>32000</v>
      </c>
      <c r="AC12" s="3">
        <f ca="1">ROUND(テーブル817[[#This Row],[40代]],-3)</f>
        <v>19000</v>
      </c>
      <c r="AD12" s="3">
        <f ca="1">ROUND(テーブル817[[#This Row],[50代]],-3)</f>
        <v>32000</v>
      </c>
      <c r="AE12" s="3">
        <f ca="1">ROUND(テーブル817[[#This Row],[60代]],-3)</f>
        <v>97000</v>
      </c>
      <c r="AF12" s="3">
        <f ca="1">ROUND(テーブル817[[#This Row],[70歳以上]],-3)</f>
        <v>31000</v>
      </c>
      <c r="AG12" s="3"/>
      <c r="AI12" s="5" t="s">
        <v>14</v>
      </c>
      <c r="AJ12" s="6">
        <f ca="1">ROUND(テーブル81730[[#This Row],[20代]],-3)</f>
        <v>11000</v>
      </c>
      <c r="AK12" s="6">
        <f ca="1">ROUND(テーブル81730[[#This Row],[30代]],-3)</f>
        <v>26000</v>
      </c>
      <c r="AL12" s="6">
        <f ca="1">ROUND(テーブル81730[[#This Row],[40代]],-3)</f>
        <v>42000</v>
      </c>
      <c r="AM12" s="6">
        <f ca="1">ROUND(テーブル81730[[#This Row],[50代]],-3)</f>
        <v>30000</v>
      </c>
      <c r="AN12" s="6">
        <f ca="1">ROUND(テーブル81730[[#This Row],[60代]],-3)</f>
        <v>79000</v>
      </c>
      <c r="AO12" s="6">
        <f ca="1">ROUND(テーブル81730[[#This Row],[70歳以上]],-3)</f>
        <v>90000</v>
      </c>
      <c r="AP12" s="6"/>
      <c r="AR12" s="5" t="s">
        <v>14</v>
      </c>
      <c r="AS12">
        <f ca="1">ROUND(テーブル8173023[[#This Row],[20代]],-3)</f>
        <v>22000</v>
      </c>
      <c r="AT12">
        <f ca="1">ROUND(テーブル8173023[[#This Row],[30代]],-3)</f>
        <v>37000</v>
      </c>
      <c r="AU12">
        <f ca="1">ROUND(テーブル8173023[[#This Row],[40代]],-3)</f>
        <v>37000</v>
      </c>
      <c r="AV12">
        <f ca="1">ROUND(テーブル8173023[[#This Row],[50代]],-3)</f>
        <v>33000</v>
      </c>
      <c r="AW12">
        <f ca="1">ROUND(テーブル8173023[[#This Row],[60代]],-3)</f>
        <v>36000</v>
      </c>
      <c r="AX12">
        <f ca="1">ROUND(テーブル8173023[[#This Row],[70歳以上]],-3)</f>
        <v>98000</v>
      </c>
    </row>
    <row r="13" spans="1:50" x14ac:dyDescent="0.55000000000000004">
      <c r="A13" s="5" t="s">
        <v>15</v>
      </c>
      <c r="B13" s="3">
        <v>38510</v>
      </c>
      <c r="C13" s="3">
        <v>37019</v>
      </c>
      <c r="D13" s="3">
        <v>32741</v>
      </c>
      <c r="E13" s="3">
        <v>38233</v>
      </c>
      <c r="F13" s="3">
        <v>64770</v>
      </c>
      <c r="G13" s="3">
        <v>47943</v>
      </c>
      <c r="H13" s="3"/>
      <c r="I13" s="3">
        <f t="shared" si="0"/>
        <v>39000</v>
      </c>
      <c r="J13" s="3">
        <f t="shared" si="1"/>
        <v>37000</v>
      </c>
      <c r="K13" s="3">
        <f t="shared" si="2"/>
        <v>33000</v>
      </c>
      <c r="L13" s="3">
        <f t="shared" si="3"/>
        <v>38000</v>
      </c>
      <c r="M13" s="3">
        <f t="shared" si="4"/>
        <v>65000</v>
      </c>
      <c r="N13" s="3">
        <f t="shared" si="5"/>
        <v>48000</v>
      </c>
      <c r="O13" s="3"/>
      <c r="P13" s="4"/>
      <c r="Q13" s="5" t="s">
        <v>15</v>
      </c>
      <c r="R13" s="3">
        <f ca="1">ROUND(テーブル8[[#This Row],[20代]],-2)</f>
        <v>7300</v>
      </c>
      <c r="S13" s="3">
        <f ca="1">ROUND(テーブル8[[#This Row],[30代]],-3)</f>
        <v>35000</v>
      </c>
      <c r="T13" s="3">
        <f ca="1">ROUND(テーブル8[[#This Row],[40代]],-3)</f>
        <v>27000</v>
      </c>
      <c r="U13" s="3">
        <f ca="1">ROUND(テーブル8[[#This Row],[50代]],-3)</f>
        <v>34000</v>
      </c>
      <c r="V13" s="3">
        <f ca="1">ROUND(テーブル8[[#This Row],[60代]],-3)</f>
        <v>71000</v>
      </c>
      <c r="W13" s="3">
        <f ca="1">ROUND(テーブル8[[#This Row],[70歳以上]],-3)</f>
        <v>56000</v>
      </c>
      <c r="X13" s="3"/>
      <c r="Y13" s="4"/>
      <c r="Z13" s="5" t="s">
        <v>15</v>
      </c>
      <c r="AA13" s="3">
        <f ca="1">ROUND(テーブル817[[#This Row],[20代]],-3)</f>
        <v>14000</v>
      </c>
      <c r="AB13" s="3">
        <f ca="1">ROUND(テーブル817[[#This Row],[30代]],-3)</f>
        <v>40000</v>
      </c>
      <c r="AC13" s="3">
        <f ca="1">ROUND(テーブル817[[#This Row],[40代]],-3)</f>
        <v>19000</v>
      </c>
      <c r="AD13" s="3">
        <f ca="1">ROUND(テーブル817[[#This Row],[50代]],-3)</f>
        <v>34000</v>
      </c>
      <c r="AE13" s="3">
        <f ca="1">ROUND(テーブル817[[#This Row],[60代]],-3)</f>
        <v>98000</v>
      </c>
      <c r="AF13" s="3">
        <f ca="1">ROUND(テーブル817[[#This Row],[70歳以上]],-3)</f>
        <v>33000</v>
      </c>
      <c r="AG13" s="3"/>
      <c r="AI13" s="5" t="s">
        <v>15</v>
      </c>
      <c r="AJ13" s="6">
        <f ca="1">ROUND(テーブル81730[[#This Row],[20代]],-3)</f>
        <v>13000</v>
      </c>
      <c r="AK13" s="6">
        <f ca="1">ROUND(テーブル81730[[#This Row],[30代]],-3)</f>
        <v>34000</v>
      </c>
      <c r="AL13" s="6">
        <f ca="1">ROUND(テーブル81730[[#This Row],[40代]],-3)</f>
        <v>43000</v>
      </c>
      <c r="AM13" s="6">
        <f ca="1">ROUND(テーブル81730[[#This Row],[50代]],-3)</f>
        <v>30000</v>
      </c>
      <c r="AN13" s="6">
        <f ca="1">ROUND(テーブル81730[[#This Row],[60代]],-3)</f>
        <v>85000</v>
      </c>
      <c r="AO13" s="6">
        <f ca="1">ROUND(テーブル81730[[#This Row],[70歳以上]],-3)</f>
        <v>88000</v>
      </c>
      <c r="AP13" s="6"/>
      <c r="AR13" s="5" t="s">
        <v>15</v>
      </c>
      <c r="AS13">
        <f ca="1">ROUND(テーブル8173023[[#This Row],[20代]],-3)</f>
        <v>22000</v>
      </c>
      <c r="AT13">
        <f ca="1">ROUND(テーブル8173023[[#This Row],[30代]],-3)</f>
        <v>38000</v>
      </c>
      <c r="AU13">
        <f ca="1">ROUND(テーブル8173023[[#This Row],[40代]],-3)</f>
        <v>50000</v>
      </c>
      <c r="AV13">
        <f ca="1">ROUND(テーブル8173023[[#This Row],[50代]],-3)</f>
        <v>34000</v>
      </c>
      <c r="AW13">
        <f ca="1">ROUND(テーブル8173023[[#This Row],[60代]],-3)</f>
        <v>39000</v>
      </c>
      <c r="AX13">
        <f ca="1">ROUND(テーブル8173023[[#This Row],[70歳以上]],-3)</f>
        <v>100000</v>
      </c>
    </row>
    <row r="14" spans="1:50" x14ac:dyDescent="0.55000000000000004">
      <c r="A14" s="5" t="s">
        <v>16</v>
      </c>
      <c r="B14" s="3">
        <v>40079</v>
      </c>
      <c r="C14" s="3">
        <v>36381</v>
      </c>
      <c r="D14" s="3">
        <v>33838</v>
      </c>
      <c r="E14" s="3">
        <v>36721</v>
      </c>
      <c r="F14" s="3">
        <v>65754</v>
      </c>
      <c r="G14" s="3">
        <v>47163</v>
      </c>
      <c r="H14" s="3"/>
      <c r="I14" s="3">
        <f t="shared" si="0"/>
        <v>40000</v>
      </c>
      <c r="J14" s="3">
        <f t="shared" si="1"/>
        <v>36000</v>
      </c>
      <c r="K14" s="3">
        <f t="shared" si="2"/>
        <v>34000</v>
      </c>
      <c r="L14" s="3">
        <f t="shared" si="3"/>
        <v>37000</v>
      </c>
      <c r="M14" s="3">
        <f t="shared" si="4"/>
        <v>66000</v>
      </c>
      <c r="N14" s="3">
        <f t="shared" si="5"/>
        <v>47000</v>
      </c>
      <c r="O14" s="3"/>
      <c r="P14" s="4"/>
      <c r="Q14" s="5" t="s">
        <v>16</v>
      </c>
      <c r="R14" s="3">
        <f ca="1">ROUND(テーブル8[[#This Row],[20代]],-2)</f>
        <v>8200</v>
      </c>
      <c r="S14" s="3">
        <f ca="1">ROUND(テーブル8[[#This Row],[30代]],-3)</f>
        <v>34000</v>
      </c>
      <c r="T14" s="3">
        <f ca="1">ROUND(テーブル8[[#This Row],[40代]],-3)</f>
        <v>29000</v>
      </c>
      <c r="U14" s="3">
        <f ca="1">ROUND(テーブル8[[#This Row],[50代]],-3)</f>
        <v>33000</v>
      </c>
      <c r="V14" s="3">
        <f ca="1">ROUND(テーブル8[[#This Row],[60代]],-3)</f>
        <v>70000</v>
      </c>
      <c r="W14" s="3">
        <f ca="1">ROUND(テーブル8[[#This Row],[70歳以上]],-3)</f>
        <v>57000</v>
      </c>
      <c r="X14" s="3"/>
      <c r="Y14" s="4"/>
      <c r="Z14" s="5" t="s">
        <v>16</v>
      </c>
      <c r="AA14" s="3">
        <f ca="1">ROUND(テーブル817[[#This Row],[20代]],-3)</f>
        <v>14000</v>
      </c>
      <c r="AB14" s="3">
        <f ca="1">ROUND(テーブル817[[#This Row],[30代]],-3)</f>
        <v>41000</v>
      </c>
      <c r="AC14" s="3">
        <f ca="1">ROUND(テーブル817[[#This Row],[40代]],-3)</f>
        <v>21000</v>
      </c>
      <c r="AD14" s="3">
        <f ca="1">ROUND(テーブル817[[#This Row],[50代]],-3)</f>
        <v>34000</v>
      </c>
      <c r="AE14" s="3">
        <f ca="1">ROUND(テーブル817[[#This Row],[60代]],-3)</f>
        <v>94000</v>
      </c>
      <c r="AF14" s="3">
        <f ca="1">ROUND(テーブル817[[#This Row],[70歳以上]],-3)</f>
        <v>35000</v>
      </c>
      <c r="AG14" s="3"/>
      <c r="AI14" s="5" t="s">
        <v>16</v>
      </c>
      <c r="AJ14" s="6">
        <f ca="1">ROUND(テーブル81730[[#This Row],[20代]],-3)</f>
        <v>12000</v>
      </c>
      <c r="AK14" s="6">
        <f ca="1">ROUND(テーブル81730[[#This Row],[30代]],-3)</f>
        <v>35000</v>
      </c>
      <c r="AL14" s="6">
        <f ca="1">ROUND(テーブル81730[[#This Row],[40代]],-3)</f>
        <v>45000</v>
      </c>
      <c r="AM14" s="6">
        <f ca="1">ROUND(テーブル81730[[#This Row],[50代]],-3)</f>
        <v>31000</v>
      </c>
      <c r="AN14" s="6">
        <f ca="1">ROUND(テーブル81730[[#This Row],[60代]],-3)</f>
        <v>86000</v>
      </c>
      <c r="AO14" s="6">
        <f ca="1">ROUND(テーブル81730[[#This Row],[70歳以上]],-3)</f>
        <v>92000</v>
      </c>
      <c r="AP14" s="6"/>
      <c r="AR14" s="5" t="s">
        <v>16</v>
      </c>
      <c r="AS14">
        <f ca="1">ROUND(テーブル8173023[[#This Row],[20代]],-3)</f>
        <v>21000</v>
      </c>
      <c r="AT14">
        <f ca="1">ROUND(テーブル8173023[[#This Row],[30代]],-3)</f>
        <v>35000</v>
      </c>
      <c r="AU14">
        <f ca="1">ROUND(テーブル8173023[[#This Row],[40代]],-3)</f>
        <v>50000</v>
      </c>
      <c r="AV14">
        <f ca="1">ROUND(テーブル8173023[[#This Row],[50代]],-3)</f>
        <v>34000</v>
      </c>
      <c r="AW14">
        <f ca="1">ROUND(テーブル8173023[[#This Row],[60代]],-3)</f>
        <v>41000</v>
      </c>
      <c r="AX14">
        <f ca="1">ROUND(テーブル8173023[[#This Row],[70歳以上]],-3)</f>
        <v>99000</v>
      </c>
    </row>
    <row r="15" spans="1:50" x14ac:dyDescent="0.55000000000000004">
      <c r="A15" s="5" t="s">
        <v>17</v>
      </c>
      <c r="B15" s="3">
        <v>39838</v>
      </c>
      <c r="C15" s="3">
        <v>35910</v>
      </c>
      <c r="D15" s="3">
        <v>34324</v>
      </c>
      <c r="E15" s="3">
        <v>36965</v>
      </c>
      <c r="F15" s="3">
        <v>65887</v>
      </c>
      <c r="G15" s="3">
        <v>48690</v>
      </c>
      <c r="H15" s="3"/>
      <c r="I15" s="3">
        <f t="shared" si="0"/>
        <v>40000</v>
      </c>
      <c r="J15" s="3">
        <f t="shared" si="1"/>
        <v>36000</v>
      </c>
      <c r="K15" s="3">
        <f t="shared" si="2"/>
        <v>34000</v>
      </c>
      <c r="L15" s="3">
        <f t="shared" si="3"/>
        <v>37000</v>
      </c>
      <c r="M15" s="3">
        <f t="shared" si="4"/>
        <v>66000</v>
      </c>
      <c r="N15" s="3">
        <f t="shared" si="5"/>
        <v>49000</v>
      </c>
      <c r="O15" s="3"/>
      <c r="P15" s="4"/>
      <c r="Q15" s="5" t="s">
        <v>17</v>
      </c>
      <c r="R15" s="3">
        <f ca="1">ROUND(テーブル8[[#This Row],[20代]],-2)</f>
        <v>8100</v>
      </c>
      <c r="S15" s="3">
        <f ca="1">ROUND(テーブル8[[#This Row],[30代]],-3)</f>
        <v>34000</v>
      </c>
      <c r="T15" s="3">
        <f ca="1">ROUND(テーブル8[[#This Row],[40代]],-3)</f>
        <v>29000</v>
      </c>
      <c r="U15" s="3">
        <f ca="1">ROUND(テーブル8[[#This Row],[50代]],-3)</f>
        <v>31000</v>
      </c>
      <c r="V15" s="3">
        <f ca="1">ROUND(テーブル8[[#This Row],[60代]],-3)</f>
        <v>71000</v>
      </c>
      <c r="W15" s="3">
        <f ca="1">ROUND(テーブル8[[#This Row],[70歳以上]],-3)</f>
        <v>59000</v>
      </c>
      <c r="X15" s="3"/>
      <c r="Y15" s="4"/>
      <c r="Z15" s="5" t="s">
        <v>17</v>
      </c>
      <c r="AA15" s="3">
        <f ca="1">ROUND(テーブル817[[#This Row],[20代]],-3)</f>
        <v>14000</v>
      </c>
      <c r="AB15" s="3">
        <f ca="1">ROUND(テーブル817[[#This Row],[30代]],-3)</f>
        <v>40000</v>
      </c>
      <c r="AC15" s="3">
        <f ca="1">ROUND(テーブル817[[#This Row],[40代]],-3)</f>
        <v>20000</v>
      </c>
      <c r="AD15" s="3">
        <f ca="1">ROUND(テーブル817[[#This Row],[50代]],-3)</f>
        <v>35000</v>
      </c>
      <c r="AE15" s="3">
        <f ca="1">ROUND(テーブル817[[#This Row],[60代]],-3)</f>
        <v>96000</v>
      </c>
      <c r="AF15" s="3">
        <f ca="1">ROUND(テーブル817[[#This Row],[70歳以上]],-3)</f>
        <v>37000</v>
      </c>
      <c r="AG15" s="3"/>
      <c r="AI15" s="5" t="s">
        <v>17</v>
      </c>
      <c r="AJ15" s="6">
        <f ca="1">ROUND(テーブル81730[[#This Row],[20代]],-3)</f>
        <v>10000</v>
      </c>
      <c r="AK15" s="6">
        <f ca="1">ROUND(テーブル81730[[#This Row],[30代]],-3)</f>
        <v>34000</v>
      </c>
      <c r="AL15" s="6">
        <f ca="1">ROUND(テーブル81730[[#This Row],[40代]],-3)</f>
        <v>43000</v>
      </c>
      <c r="AM15" s="6">
        <f ca="1">ROUND(テーブル81730[[#This Row],[50代]],-3)</f>
        <v>32000</v>
      </c>
      <c r="AN15" s="6">
        <f ca="1">ROUND(テーブル81730[[#This Row],[60代]],-3)</f>
        <v>84000</v>
      </c>
      <c r="AO15" s="6">
        <f ca="1">ROUND(テーブル81730[[#This Row],[70歳以上]],-3)</f>
        <v>96000</v>
      </c>
      <c r="AP15" s="6"/>
      <c r="AR15" s="5" t="s">
        <v>17</v>
      </c>
      <c r="AS15">
        <f ca="1">ROUND(テーブル8173023[[#This Row],[20代]],-3)</f>
        <v>19000</v>
      </c>
      <c r="AT15">
        <f ca="1">ROUND(テーブル8173023[[#This Row],[30代]],-3)</f>
        <v>33000</v>
      </c>
      <c r="AU15">
        <f ca="1">ROUND(テーブル8173023[[#This Row],[40代]],-3)</f>
        <v>52000</v>
      </c>
      <c r="AV15">
        <f ca="1">ROUND(テーブル8173023[[#This Row],[50代]],-3)</f>
        <v>36000</v>
      </c>
      <c r="AW15">
        <f ca="1">ROUND(テーブル8173023[[#This Row],[60代]],-3)</f>
        <v>43000</v>
      </c>
      <c r="AX15">
        <f ca="1">ROUND(テーブル8173023[[#This Row],[70歳以上]],-3)</f>
        <v>100000</v>
      </c>
    </row>
    <row r="16" spans="1:50" x14ac:dyDescent="0.55000000000000004">
      <c r="A16" s="5" t="s">
        <v>18</v>
      </c>
      <c r="B16" s="3">
        <v>39095</v>
      </c>
      <c r="C16" s="3">
        <v>36349</v>
      </c>
      <c r="D16" s="3">
        <v>35291</v>
      </c>
      <c r="E16" s="3">
        <v>36559</v>
      </c>
      <c r="F16" s="3">
        <v>65485</v>
      </c>
      <c r="G16" s="3">
        <v>49344</v>
      </c>
      <c r="H16" s="3"/>
      <c r="I16" s="3">
        <f t="shared" si="0"/>
        <v>39000</v>
      </c>
      <c r="J16" s="3">
        <f t="shared" si="1"/>
        <v>36000</v>
      </c>
      <c r="K16" s="3">
        <f t="shared" si="2"/>
        <v>35000</v>
      </c>
      <c r="L16" s="3">
        <f t="shared" si="3"/>
        <v>37000</v>
      </c>
      <c r="M16" s="3">
        <f t="shared" si="4"/>
        <v>65000</v>
      </c>
      <c r="N16" s="3">
        <f t="shared" si="5"/>
        <v>49000</v>
      </c>
      <c r="O16" s="3"/>
      <c r="P16" s="4"/>
      <c r="Q16" s="5" t="s">
        <v>18</v>
      </c>
      <c r="R16" s="3">
        <f ca="1">ROUND(テーブル8[[#This Row],[20代]],-2)</f>
        <v>7800</v>
      </c>
      <c r="S16" s="3">
        <f ca="1">ROUND(テーブル8[[#This Row],[30代]],-3)</f>
        <v>32000</v>
      </c>
      <c r="T16" s="3">
        <f ca="1">ROUND(テーブル8[[#This Row],[40代]],-3)</f>
        <v>29000</v>
      </c>
      <c r="U16" s="3">
        <f ca="1">ROUND(テーブル8[[#This Row],[50代]],-3)</f>
        <v>30000</v>
      </c>
      <c r="V16" s="3">
        <f ca="1">ROUND(テーブル8[[#This Row],[60代]],-3)</f>
        <v>74000</v>
      </c>
      <c r="W16" s="3">
        <f ca="1">ROUND(テーブル8[[#This Row],[70歳以上]],-3)</f>
        <v>58000</v>
      </c>
      <c r="X16" s="3"/>
      <c r="Y16" s="4"/>
      <c r="Z16" s="5" t="s">
        <v>18</v>
      </c>
      <c r="AA16" s="3">
        <f ca="1">ROUND(テーブル817[[#This Row],[20代]],-3)</f>
        <v>13000</v>
      </c>
      <c r="AB16" s="3">
        <f ca="1">ROUND(テーブル817[[#This Row],[30代]],-3)</f>
        <v>42000</v>
      </c>
      <c r="AC16" s="3">
        <f ca="1">ROUND(テーブル817[[#This Row],[40代]],-3)</f>
        <v>21000</v>
      </c>
      <c r="AD16" s="3">
        <f ca="1">ROUND(テーブル817[[#This Row],[50代]],-3)</f>
        <v>34000</v>
      </c>
      <c r="AE16" s="3">
        <f ca="1">ROUND(テーブル817[[#This Row],[60代]],-3)</f>
        <v>91000</v>
      </c>
      <c r="AF16" s="3">
        <f ca="1">ROUND(テーブル817[[#This Row],[70歳以上]],-3)</f>
        <v>39000</v>
      </c>
      <c r="AG16" s="3"/>
      <c r="AI16" s="5" t="s">
        <v>18</v>
      </c>
      <c r="AJ16" s="6">
        <f ca="1">ROUND(テーブル81730[[#This Row],[20代]],-3)</f>
        <v>11000</v>
      </c>
      <c r="AK16" s="6">
        <f ca="1">ROUND(テーブル81730[[#This Row],[30代]],-3)</f>
        <v>35000</v>
      </c>
      <c r="AL16" s="6">
        <f ca="1">ROUND(テーブル81730[[#This Row],[40代]],-3)</f>
        <v>43000</v>
      </c>
      <c r="AM16" s="6">
        <f ca="1">ROUND(テーブル81730[[#This Row],[50代]],-3)</f>
        <v>34000</v>
      </c>
      <c r="AN16" s="6">
        <f ca="1">ROUND(テーブル81730[[#This Row],[60代]],-3)</f>
        <v>80000</v>
      </c>
      <c r="AO16" s="6">
        <f ca="1">ROUND(テーブル81730[[#This Row],[70歳以上]],-3)</f>
        <v>97000</v>
      </c>
      <c r="AP16" s="6"/>
      <c r="AR16" s="5" t="s">
        <v>18</v>
      </c>
      <c r="AS16">
        <f ca="1">ROUND(テーブル8173023[[#This Row],[20代]],-3)</f>
        <v>19000</v>
      </c>
      <c r="AT16">
        <f ca="1">ROUND(テーブル8173023[[#This Row],[30代]],-3)</f>
        <v>33000</v>
      </c>
      <c r="AU16">
        <f ca="1">ROUND(テーブル8173023[[#This Row],[40代]],-3)</f>
        <v>52000</v>
      </c>
      <c r="AV16">
        <f ca="1">ROUND(テーブル8173023[[#This Row],[50代]],-3)</f>
        <v>36000</v>
      </c>
      <c r="AW16">
        <f ca="1">ROUND(テーブル8173023[[#This Row],[60代]],-3)</f>
        <v>42000</v>
      </c>
      <c r="AX16">
        <f ca="1">ROUND(テーブル8173023[[#This Row],[70歳以上]],-3)</f>
        <v>101000</v>
      </c>
    </row>
    <row r="17" spans="1:50" x14ac:dyDescent="0.55000000000000004">
      <c r="A17" s="5" t="s">
        <v>19</v>
      </c>
      <c r="B17" s="3">
        <v>37833</v>
      </c>
      <c r="C17" s="3">
        <v>36686</v>
      </c>
      <c r="D17" s="3">
        <v>36368</v>
      </c>
      <c r="E17" s="3">
        <v>36040</v>
      </c>
      <c r="F17" s="3">
        <v>64945</v>
      </c>
      <c r="G17" s="3">
        <v>47152</v>
      </c>
      <c r="H17" s="3"/>
      <c r="I17" s="3">
        <f t="shared" si="0"/>
        <v>38000</v>
      </c>
      <c r="J17" s="3">
        <f t="shared" si="1"/>
        <v>37000</v>
      </c>
      <c r="K17" s="3">
        <f t="shared" si="2"/>
        <v>36000</v>
      </c>
      <c r="L17" s="3">
        <f t="shared" si="3"/>
        <v>36000</v>
      </c>
      <c r="M17" s="3">
        <f t="shared" si="4"/>
        <v>65000</v>
      </c>
      <c r="N17" s="3">
        <f t="shared" si="5"/>
        <v>47000</v>
      </c>
      <c r="O17" s="3"/>
      <c r="P17" s="4"/>
      <c r="Q17" s="5" t="s">
        <v>19</v>
      </c>
      <c r="R17" s="3">
        <f ca="1">ROUND(テーブル8[[#This Row],[20代]],-2)</f>
        <v>7700</v>
      </c>
      <c r="S17" s="3">
        <f ca="1">ROUND(テーブル8[[#This Row],[30代]],-3)</f>
        <v>31000</v>
      </c>
      <c r="T17" s="3">
        <f ca="1">ROUND(テーブル8[[#This Row],[40代]],-3)</f>
        <v>30000</v>
      </c>
      <c r="U17" s="3">
        <f ca="1">ROUND(テーブル8[[#This Row],[50代]],-3)</f>
        <v>29000</v>
      </c>
      <c r="V17" s="3">
        <f ca="1">ROUND(テーブル8[[#This Row],[60代]],-3)</f>
        <v>75000</v>
      </c>
      <c r="W17" s="3">
        <f ca="1">ROUND(テーブル8[[#This Row],[70歳以上]],-3)</f>
        <v>60000</v>
      </c>
      <c r="X17" s="3"/>
      <c r="Y17" s="4"/>
      <c r="Z17" s="5" t="s">
        <v>19</v>
      </c>
      <c r="AA17" s="3">
        <f ca="1">ROUND(テーブル817[[#This Row],[20代]],-3)</f>
        <v>13000</v>
      </c>
      <c r="AB17" s="3">
        <f ca="1">ROUND(テーブル817[[#This Row],[30代]],-3)</f>
        <v>41000</v>
      </c>
      <c r="AC17" s="3">
        <f ca="1">ROUND(テーブル817[[#This Row],[40代]],-3)</f>
        <v>20000</v>
      </c>
      <c r="AD17" s="3">
        <f ca="1">ROUND(テーブル817[[#This Row],[50代]],-3)</f>
        <v>34000</v>
      </c>
      <c r="AE17" s="3">
        <f ca="1">ROUND(テーブル817[[#This Row],[60代]],-3)</f>
        <v>90000</v>
      </c>
      <c r="AF17" s="3">
        <f ca="1">ROUND(テーブル817[[#This Row],[70歳以上]],-3)</f>
        <v>39000</v>
      </c>
      <c r="AG17" s="3"/>
      <c r="AI17" s="5" t="s">
        <v>19</v>
      </c>
      <c r="AJ17" s="6">
        <f ca="1">ROUND(テーブル81730[[#This Row],[20代]],-3)</f>
        <v>10000</v>
      </c>
      <c r="AK17" s="6">
        <f ca="1">ROUND(テーブル81730[[#This Row],[30代]],-3)</f>
        <v>34000</v>
      </c>
      <c r="AL17" s="6">
        <f ca="1">ROUND(テーブル81730[[#This Row],[40代]],-3)</f>
        <v>43000</v>
      </c>
      <c r="AM17" s="6">
        <f ca="1">ROUND(テーブル81730[[#This Row],[50代]],-3)</f>
        <v>31000</v>
      </c>
      <c r="AN17" s="6">
        <f ca="1">ROUND(テーブル81730[[#This Row],[60代]],-3)</f>
        <v>78000</v>
      </c>
      <c r="AO17" s="6">
        <f ca="1">ROUND(テーブル81730[[#This Row],[70歳以上]],-3)</f>
        <v>101000</v>
      </c>
      <c r="AP17" s="6"/>
      <c r="AR17" s="5" t="s">
        <v>19</v>
      </c>
      <c r="AS17">
        <f ca="1">ROUND(テーブル8173023[[#This Row],[20代]],-3)</f>
        <v>18000</v>
      </c>
      <c r="AT17">
        <f ca="1">ROUND(テーブル8173023[[#This Row],[30代]],-3)</f>
        <v>33000</v>
      </c>
      <c r="AU17">
        <f ca="1">ROUND(テーブル8173023[[#This Row],[40代]],-3)</f>
        <v>52000</v>
      </c>
      <c r="AV17">
        <f ca="1">ROUND(テーブル8173023[[#This Row],[50代]],-3)</f>
        <v>36000</v>
      </c>
      <c r="AW17">
        <f ca="1">ROUND(テーブル8173023[[#This Row],[60代]],-3)</f>
        <v>40000</v>
      </c>
      <c r="AX17">
        <f ca="1">ROUND(テーブル8173023[[#This Row],[70歳以上]],-3)</f>
        <v>103000</v>
      </c>
    </row>
    <row r="18" spans="1:50" x14ac:dyDescent="0.55000000000000004">
      <c r="A18" s="5" t="s">
        <v>20</v>
      </c>
      <c r="B18" s="3">
        <v>37575</v>
      </c>
      <c r="C18" s="3">
        <v>36591</v>
      </c>
      <c r="D18" s="3">
        <v>37486</v>
      </c>
      <c r="E18" s="3">
        <v>36100</v>
      </c>
      <c r="F18" s="3">
        <v>63278</v>
      </c>
      <c r="G18" s="3">
        <v>45460</v>
      </c>
      <c r="H18" s="3"/>
      <c r="I18" s="3">
        <f t="shared" si="0"/>
        <v>38000</v>
      </c>
      <c r="J18" s="3">
        <f t="shared" si="1"/>
        <v>37000</v>
      </c>
      <c r="K18" s="3">
        <f t="shared" si="2"/>
        <v>37000</v>
      </c>
      <c r="L18" s="3">
        <f t="shared" si="3"/>
        <v>36000</v>
      </c>
      <c r="M18" s="3">
        <f t="shared" si="4"/>
        <v>63000</v>
      </c>
      <c r="N18" s="3">
        <f t="shared" si="5"/>
        <v>45000</v>
      </c>
      <c r="O18" s="3"/>
      <c r="P18" s="4"/>
      <c r="Q18" s="5" t="s">
        <v>20</v>
      </c>
      <c r="R18" s="3">
        <f ca="1">ROUND(テーブル8[[#This Row],[20代]],-2)</f>
        <v>8200</v>
      </c>
      <c r="S18" s="3">
        <f ca="1">ROUND(テーブル8[[#This Row],[30代]],-3)</f>
        <v>30000</v>
      </c>
      <c r="T18" s="3">
        <f ca="1">ROUND(テーブル8[[#This Row],[40代]],-3)</f>
        <v>31000</v>
      </c>
      <c r="U18" s="3">
        <f ca="1">ROUND(テーブル8[[#This Row],[50代]],-3)</f>
        <v>30000</v>
      </c>
      <c r="V18" s="3">
        <f ca="1">ROUND(テーブル8[[#This Row],[60代]],-3)</f>
        <v>79000</v>
      </c>
      <c r="W18" s="3">
        <f ca="1">ROUND(テーブル8[[#This Row],[70歳以上]],-3)</f>
        <v>56000</v>
      </c>
      <c r="X18" s="3"/>
      <c r="Y18" s="4"/>
      <c r="Z18" s="5" t="s">
        <v>20</v>
      </c>
      <c r="AA18" s="3">
        <f ca="1">ROUND(テーブル817[[#This Row],[20代]],-3)</f>
        <v>12000</v>
      </c>
      <c r="AB18" s="3">
        <f ca="1">ROUND(テーブル817[[#This Row],[30代]],-3)</f>
        <v>43000</v>
      </c>
      <c r="AC18" s="3">
        <f ca="1">ROUND(テーブル817[[#This Row],[40代]],-3)</f>
        <v>20000</v>
      </c>
      <c r="AD18" s="3">
        <f ca="1">ROUND(テーブル817[[#This Row],[50代]],-3)</f>
        <v>35000</v>
      </c>
      <c r="AE18" s="3">
        <f ca="1">ROUND(テーブル817[[#This Row],[60代]],-3)</f>
        <v>94000</v>
      </c>
      <c r="AF18" s="3">
        <f ca="1">ROUND(テーブル817[[#This Row],[70歳以上]],-3)</f>
        <v>37000</v>
      </c>
      <c r="AG18" s="3"/>
      <c r="AI18" s="5" t="s">
        <v>20</v>
      </c>
      <c r="AJ18" s="6">
        <f ca="1">ROUND(テーブル81730[[#This Row],[20代]],-3)</f>
        <v>12000</v>
      </c>
      <c r="AK18" s="6">
        <f ca="1">ROUND(テーブル81730[[#This Row],[30代]],-3)</f>
        <v>33000</v>
      </c>
      <c r="AL18" s="6">
        <f ca="1">ROUND(テーブル81730[[#This Row],[40代]],-3)</f>
        <v>44000</v>
      </c>
      <c r="AM18" s="6">
        <f ca="1">ROUND(テーブル81730[[#This Row],[50代]],-3)</f>
        <v>32000</v>
      </c>
      <c r="AN18" s="6">
        <f ca="1">ROUND(テーブル81730[[#This Row],[60代]],-3)</f>
        <v>77000</v>
      </c>
      <c r="AO18" s="6">
        <f ca="1">ROUND(テーブル81730[[#This Row],[70歳以上]],-3)</f>
        <v>99000</v>
      </c>
      <c r="AP18" s="6"/>
      <c r="AR18" s="5" t="s">
        <v>20</v>
      </c>
      <c r="AS18">
        <f ca="1">ROUND(テーブル8173023[[#This Row],[20代]],-3)</f>
        <v>19000</v>
      </c>
      <c r="AT18">
        <f ca="1">ROUND(テーブル8173023[[#This Row],[30代]],-3)</f>
        <v>35000</v>
      </c>
      <c r="AU18">
        <f ca="1">ROUND(テーブル8173023[[#This Row],[40代]],-3)</f>
        <v>54000</v>
      </c>
      <c r="AV18">
        <f ca="1">ROUND(テーブル8173023[[#This Row],[50代]],-3)</f>
        <v>35000</v>
      </c>
      <c r="AW18">
        <f ca="1">ROUND(テーブル8173023[[#This Row],[60代]],-3)</f>
        <v>38000</v>
      </c>
      <c r="AX18">
        <f ca="1">ROUND(テーブル8173023[[#This Row],[70歳以上]],-3)</f>
        <v>102000</v>
      </c>
    </row>
    <row r="19" spans="1:50" x14ac:dyDescent="0.55000000000000004">
      <c r="A19" s="5" t="s">
        <v>21</v>
      </c>
      <c r="B19" s="3">
        <v>37807</v>
      </c>
      <c r="C19" s="3">
        <v>34584</v>
      </c>
      <c r="D19" s="3">
        <v>38481</v>
      </c>
      <c r="E19" s="3">
        <v>35200</v>
      </c>
      <c r="F19" s="3">
        <v>57897</v>
      </c>
      <c r="G19" s="3">
        <v>43373</v>
      </c>
      <c r="H19" s="3"/>
      <c r="I19" s="3">
        <f t="shared" si="0"/>
        <v>38000</v>
      </c>
      <c r="J19" s="3">
        <f t="shared" si="1"/>
        <v>35000</v>
      </c>
      <c r="K19" s="3">
        <f t="shared" si="2"/>
        <v>38000</v>
      </c>
      <c r="L19" s="3">
        <f t="shared" si="3"/>
        <v>35000</v>
      </c>
      <c r="M19" s="3">
        <f t="shared" si="4"/>
        <v>58000</v>
      </c>
      <c r="N19" s="3">
        <f t="shared" si="5"/>
        <v>43000</v>
      </c>
      <c r="O19" s="3"/>
      <c r="P19" s="4"/>
      <c r="Q19" s="5" t="s">
        <v>21</v>
      </c>
      <c r="R19" s="3">
        <f ca="1">ROUND(テーブル8[[#This Row],[20代]],-2)</f>
        <v>8500</v>
      </c>
      <c r="S19" s="3">
        <f ca="1">ROUND(テーブル8[[#This Row],[30代]],-3)</f>
        <v>29000</v>
      </c>
      <c r="T19" s="3">
        <f ca="1">ROUND(テーブル8[[#This Row],[40代]],-3)</f>
        <v>32000</v>
      </c>
      <c r="U19" s="3">
        <f ca="1">ROUND(テーブル8[[#This Row],[50代]],-3)</f>
        <v>30000</v>
      </c>
      <c r="V19" s="3">
        <f ca="1">ROUND(テーブル8[[#This Row],[60代]],-3)</f>
        <v>75000</v>
      </c>
      <c r="W19" s="3">
        <f ca="1">ROUND(テーブル8[[#This Row],[70歳以上]],-3)</f>
        <v>49000</v>
      </c>
      <c r="X19" s="3"/>
      <c r="Y19" s="4"/>
      <c r="Z19" s="5" t="s">
        <v>21</v>
      </c>
      <c r="AA19" s="3">
        <f ca="1">ROUND(テーブル817[[#This Row],[20代]],-3)</f>
        <v>12000</v>
      </c>
      <c r="AB19" s="3">
        <f ca="1">ROUND(テーブル817[[#This Row],[30代]],-3)</f>
        <v>42000</v>
      </c>
      <c r="AC19" s="3">
        <f ca="1">ROUND(テーブル817[[#This Row],[40代]],-3)</f>
        <v>21000</v>
      </c>
      <c r="AD19" s="3">
        <f ca="1">ROUND(テーブル817[[#This Row],[50代]],-3)</f>
        <v>37000</v>
      </c>
      <c r="AE19" s="3">
        <f ca="1">ROUND(テーブル817[[#This Row],[60代]],-3)</f>
        <v>91000</v>
      </c>
      <c r="AF19" s="3">
        <f ca="1">ROUND(テーブル817[[#This Row],[70歳以上]],-3)</f>
        <v>32000</v>
      </c>
      <c r="AG19" s="3"/>
      <c r="AI19" s="5" t="s">
        <v>21</v>
      </c>
      <c r="AJ19" s="6">
        <f ca="1">ROUND(テーブル81730[[#This Row],[20代]],-3)</f>
        <v>11000</v>
      </c>
      <c r="AK19" s="6">
        <f ca="1">ROUND(テーブル81730[[#This Row],[30代]],-3)</f>
        <v>33000</v>
      </c>
      <c r="AL19" s="6">
        <f ca="1">ROUND(テーブル81730[[#This Row],[40代]],-3)</f>
        <v>41000</v>
      </c>
      <c r="AM19" s="6">
        <f ca="1">ROUND(テーブル81730[[#This Row],[50代]],-3)</f>
        <v>30000</v>
      </c>
      <c r="AN19" s="6">
        <f ca="1">ROUND(テーブル81730[[#This Row],[60代]],-3)</f>
        <v>76000</v>
      </c>
      <c r="AO19" s="6">
        <f ca="1">ROUND(テーブル81730[[#This Row],[70歳以上]],-3)</f>
        <v>94000</v>
      </c>
      <c r="AP19" s="6"/>
      <c r="AR19" s="5" t="s">
        <v>21</v>
      </c>
      <c r="AS19">
        <f ca="1">ROUND(テーブル8173023[[#This Row],[20代]],-3)</f>
        <v>19000</v>
      </c>
      <c r="AT19">
        <f ca="1">ROUND(テーブル8173023[[#This Row],[30代]],-3)</f>
        <v>34000</v>
      </c>
      <c r="AU19">
        <f ca="1">ROUND(テーブル8173023[[#This Row],[40代]],-3)</f>
        <v>51000</v>
      </c>
      <c r="AV19">
        <f ca="1">ROUND(テーブル8173023[[#This Row],[50代]],-3)</f>
        <v>33000</v>
      </c>
      <c r="AW19">
        <f ca="1">ROUND(テーブル8173023[[#This Row],[60代]],-3)</f>
        <v>39000</v>
      </c>
      <c r="AX19">
        <f ca="1">ROUND(テーブル8173023[[#This Row],[70歳以上]],-3)</f>
        <v>103000</v>
      </c>
    </row>
    <row r="20" spans="1:50" x14ac:dyDescent="0.55000000000000004">
      <c r="A20" s="5" t="s">
        <v>22</v>
      </c>
      <c r="B20" s="3">
        <v>38045</v>
      </c>
      <c r="C20" s="3">
        <v>34944</v>
      </c>
      <c r="D20" s="3">
        <v>41416</v>
      </c>
      <c r="E20" s="3">
        <v>34883</v>
      </c>
      <c r="F20" s="3">
        <v>65007</v>
      </c>
      <c r="G20" s="3">
        <v>43706</v>
      </c>
      <c r="H20" s="3"/>
      <c r="I20" s="3">
        <f t="shared" si="0"/>
        <v>38000</v>
      </c>
      <c r="J20" s="3">
        <f t="shared" si="1"/>
        <v>35000</v>
      </c>
      <c r="K20" s="3">
        <f t="shared" si="2"/>
        <v>41000</v>
      </c>
      <c r="L20" s="3">
        <f t="shared" si="3"/>
        <v>35000</v>
      </c>
      <c r="M20" s="3">
        <f t="shared" si="4"/>
        <v>65000</v>
      </c>
      <c r="N20" s="3">
        <f t="shared" si="5"/>
        <v>44000</v>
      </c>
      <c r="O20" s="3"/>
      <c r="P20" s="4"/>
      <c r="Q20" s="5" t="s">
        <v>22</v>
      </c>
      <c r="R20" s="3">
        <f ca="1">ROUND(テーブル8[[#This Row],[20代]],-2)</f>
        <v>9200</v>
      </c>
      <c r="S20" s="3">
        <f ca="1">ROUND(テーブル8[[#This Row],[30代]],-3)</f>
        <v>31000</v>
      </c>
      <c r="T20" s="3">
        <f ca="1">ROUND(テーブル8[[#This Row],[40代]],-3)</f>
        <v>34000</v>
      </c>
      <c r="U20" s="3">
        <f ca="1">ROUND(テーブル8[[#This Row],[50代]],-3)</f>
        <v>30000</v>
      </c>
      <c r="V20" s="3">
        <f ca="1">ROUND(テーブル8[[#This Row],[60代]],-3)</f>
        <v>80000</v>
      </c>
      <c r="W20" s="3">
        <f ca="1">ROUND(テーブル8[[#This Row],[70歳以上]],-3)</f>
        <v>50000</v>
      </c>
      <c r="X20" s="3"/>
      <c r="Y20" s="4"/>
      <c r="Z20" s="5" t="s">
        <v>22</v>
      </c>
      <c r="AA20" s="3">
        <f ca="1">ROUND(テーブル817[[#This Row],[20代]],-3)</f>
        <v>14000</v>
      </c>
      <c r="AB20" s="3">
        <f ca="1">ROUND(テーブル817[[#This Row],[30代]],-3)</f>
        <v>41000</v>
      </c>
      <c r="AC20" s="3">
        <f ca="1">ROUND(テーブル817[[#This Row],[40代]],-3)</f>
        <v>23000</v>
      </c>
      <c r="AD20" s="3">
        <f ca="1">ROUND(テーブル817[[#This Row],[50代]],-3)</f>
        <v>39000</v>
      </c>
      <c r="AE20" s="3">
        <f ca="1">ROUND(テーブル817[[#This Row],[60代]],-3)</f>
        <v>99000</v>
      </c>
      <c r="AF20" s="3">
        <f ca="1">ROUND(テーブル817[[#This Row],[70歳以上]],-3)</f>
        <v>34000</v>
      </c>
      <c r="AG20" s="3"/>
      <c r="AI20" s="5" t="s">
        <v>22</v>
      </c>
      <c r="AJ20" s="6">
        <f ca="1">ROUND(テーブル81730[[#This Row],[20代]],-3)</f>
        <v>11000</v>
      </c>
      <c r="AK20" s="6">
        <f ca="1">ROUND(テーブル81730[[#This Row],[30代]],-3)</f>
        <v>34000</v>
      </c>
      <c r="AL20" s="6">
        <f ca="1">ROUND(テーブル81730[[#This Row],[40代]],-3)</f>
        <v>41000</v>
      </c>
      <c r="AM20" s="6">
        <f ca="1">ROUND(テーブル81730[[#This Row],[50代]],-3)</f>
        <v>32000</v>
      </c>
      <c r="AN20" s="6">
        <f ca="1">ROUND(テーブル81730[[#This Row],[60代]],-3)</f>
        <v>83000</v>
      </c>
      <c r="AO20" s="6">
        <f ca="1">ROUND(テーブル81730[[#This Row],[70歳以上]],-3)</f>
        <v>95000</v>
      </c>
      <c r="AP20" s="6"/>
      <c r="AR20" s="5" t="s">
        <v>22</v>
      </c>
      <c r="AS20">
        <f ca="1">ROUND(テーブル8173023[[#This Row],[20代]],-3)</f>
        <v>19000</v>
      </c>
      <c r="AT20">
        <f ca="1">ROUND(テーブル8173023[[#This Row],[30代]],-3)</f>
        <v>34000</v>
      </c>
      <c r="AU20">
        <f ca="1">ROUND(テーブル8173023[[#This Row],[40代]],-3)</f>
        <v>49000</v>
      </c>
      <c r="AV20">
        <f ca="1">ROUND(テーブル8173023[[#This Row],[50代]],-3)</f>
        <v>36000</v>
      </c>
      <c r="AW20">
        <f ca="1">ROUND(テーブル8173023[[#This Row],[60代]],-3)</f>
        <v>38000</v>
      </c>
      <c r="AX20">
        <f ca="1">ROUND(テーブル8173023[[#This Row],[70歳以上]],-3)</f>
        <v>108000</v>
      </c>
    </row>
    <row r="21" spans="1:50" x14ac:dyDescent="0.55000000000000004">
      <c r="A21" s="5" t="s">
        <v>23</v>
      </c>
      <c r="B21" s="3">
        <v>38619</v>
      </c>
      <c r="C21" s="3">
        <v>35886</v>
      </c>
      <c r="D21" s="3">
        <v>41771</v>
      </c>
      <c r="E21" s="3">
        <v>36360</v>
      </c>
      <c r="F21" s="3">
        <v>64322</v>
      </c>
      <c r="G21" s="3">
        <v>44246</v>
      </c>
      <c r="H21" s="3"/>
      <c r="I21" s="3">
        <f t="shared" si="0"/>
        <v>39000</v>
      </c>
      <c r="J21" s="3">
        <f t="shared" si="1"/>
        <v>36000</v>
      </c>
      <c r="K21" s="3">
        <f t="shared" si="2"/>
        <v>42000</v>
      </c>
      <c r="L21" s="3">
        <f t="shared" si="3"/>
        <v>36000</v>
      </c>
      <c r="M21" s="3">
        <f t="shared" si="4"/>
        <v>64000</v>
      </c>
      <c r="N21" s="3">
        <f t="shared" si="5"/>
        <v>44000</v>
      </c>
      <c r="O21" s="3"/>
      <c r="P21" s="4"/>
      <c r="Q21" s="5" t="s">
        <v>23</v>
      </c>
      <c r="R21" s="3">
        <f ca="1">ROUND(テーブル8[[#This Row],[20代]],-2)</f>
        <v>9100</v>
      </c>
      <c r="S21" s="3">
        <f ca="1">ROUND(テーブル8[[#This Row],[30代]],-3)</f>
        <v>31000</v>
      </c>
      <c r="T21" s="3">
        <f ca="1">ROUND(テーブル8[[#This Row],[40代]],-3)</f>
        <v>35000</v>
      </c>
      <c r="U21" s="3">
        <f ca="1">ROUND(テーブル8[[#This Row],[50代]],-3)</f>
        <v>30000</v>
      </c>
      <c r="V21" s="3">
        <f ca="1">ROUND(テーブル8[[#This Row],[60代]],-3)</f>
        <v>80000</v>
      </c>
      <c r="W21" s="3">
        <f ca="1">ROUND(テーブル8[[#This Row],[70歳以上]],-3)</f>
        <v>53000</v>
      </c>
      <c r="X21" s="3"/>
      <c r="Y21" s="4"/>
      <c r="Z21" s="5" t="s">
        <v>23</v>
      </c>
      <c r="AA21" s="3">
        <f ca="1">ROUND(テーブル817[[#This Row],[20代]],-3)</f>
        <v>15000</v>
      </c>
      <c r="AB21" s="3">
        <f ca="1">ROUND(テーブル817[[#This Row],[30代]],-3)</f>
        <v>43000</v>
      </c>
      <c r="AC21" s="3">
        <f ca="1">ROUND(テーブル817[[#This Row],[40代]],-3)</f>
        <v>23000</v>
      </c>
      <c r="AD21" s="3">
        <f ca="1">ROUND(テーブル817[[#This Row],[50代]],-3)</f>
        <v>41000</v>
      </c>
      <c r="AE21" s="3">
        <f ca="1">ROUND(テーブル817[[#This Row],[60代]],-3)</f>
        <v>99000</v>
      </c>
      <c r="AF21" s="3">
        <f ca="1">ROUND(テーブル817[[#This Row],[70歳以上]],-3)</f>
        <v>38000</v>
      </c>
      <c r="AG21" s="3"/>
      <c r="AI21" s="5" t="s">
        <v>23</v>
      </c>
      <c r="AJ21" s="6">
        <f ca="1">ROUND(テーブル81730[[#This Row],[20代]],-3)</f>
        <v>12000</v>
      </c>
      <c r="AK21" s="6">
        <f ca="1">ROUND(テーブル81730[[#This Row],[30代]],-3)</f>
        <v>32000</v>
      </c>
      <c r="AL21" s="6">
        <f ca="1">ROUND(テーブル81730[[#This Row],[40代]],-3)</f>
        <v>41000</v>
      </c>
      <c r="AM21" s="6">
        <f ca="1">ROUND(テーブル81730[[#This Row],[50代]],-3)</f>
        <v>34000</v>
      </c>
      <c r="AN21" s="6">
        <f ca="1">ROUND(テーブル81730[[#This Row],[60代]],-3)</f>
        <v>84000</v>
      </c>
      <c r="AO21" s="6">
        <f ca="1">ROUND(テーブル81730[[#This Row],[70歳以上]],-3)</f>
        <v>95000</v>
      </c>
      <c r="AP21" s="6"/>
      <c r="AR21" s="5" t="s">
        <v>23</v>
      </c>
      <c r="AS21">
        <f ca="1">ROUND(テーブル8173023[[#This Row],[20代]],-3)</f>
        <v>18000</v>
      </c>
      <c r="AT21">
        <f ca="1">ROUND(テーブル8173023[[#This Row],[30代]],-3)</f>
        <v>35000</v>
      </c>
      <c r="AU21">
        <f ca="1">ROUND(テーブル8173023[[#This Row],[40代]],-3)</f>
        <v>50000</v>
      </c>
      <c r="AV21">
        <f ca="1">ROUND(テーブル8173023[[#This Row],[50代]],-3)</f>
        <v>36000</v>
      </c>
      <c r="AW21">
        <f ca="1">ROUND(テーブル8173023[[#This Row],[60代]],-3)</f>
        <v>37000</v>
      </c>
      <c r="AX21">
        <f ca="1">ROUND(テーブル8173023[[#This Row],[70歳以上]],-3)</f>
        <v>109000</v>
      </c>
    </row>
    <row r="22" spans="1:50" x14ac:dyDescent="0.55000000000000004">
      <c r="A22" s="5" t="s">
        <v>24</v>
      </c>
      <c r="B22" s="3">
        <v>39900</v>
      </c>
      <c r="C22" s="3">
        <v>35912</v>
      </c>
      <c r="D22" s="3">
        <v>41977</v>
      </c>
      <c r="E22" s="3">
        <v>36867</v>
      </c>
      <c r="F22" s="3">
        <v>68306</v>
      </c>
      <c r="G22" s="3">
        <v>45038</v>
      </c>
      <c r="H22" s="3"/>
      <c r="I22" s="3">
        <f t="shared" si="0"/>
        <v>40000</v>
      </c>
      <c r="J22" s="3">
        <f t="shared" si="1"/>
        <v>36000</v>
      </c>
      <c r="K22" s="3">
        <f t="shared" si="2"/>
        <v>42000</v>
      </c>
      <c r="L22" s="3">
        <f t="shared" si="3"/>
        <v>37000</v>
      </c>
      <c r="M22" s="3">
        <f t="shared" si="4"/>
        <v>68000</v>
      </c>
      <c r="N22" s="3">
        <f t="shared" si="5"/>
        <v>45000</v>
      </c>
      <c r="O22" s="3"/>
      <c r="P22" s="4"/>
      <c r="Q22" s="5" t="s">
        <v>24</v>
      </c>
      <c r="R22" s="3">
        <f ca="1">ROUND(テーブル8[[#This Row],[20代]],-2)</f>
        <v>9300</v>
      </c>
      <c r="S22" s="3">
        <f ca="1">ROUND(テーブル8[[#This Row],[30代]],-3)</f>
        <v>33000</v>
      </c>
      <c r="T22" s="3">
        <f ca="1">ROUND(テーブル8[[#This Row],[40代]],-3)</f>
        <v>35000</v>
      </c>
      <c r="U22" s="3">
        <f ca="1">ROUND(テーブル8[[#This Row],[50代]],-3)</f>
        <v>31000</v>
      </c>
      <c r="V22" s="3">
        <f ca="1">ROUND(テーブル8[[#This Row],[60代]],-3)</f>
        <v>86000</v>
      </c>
      <c r="W22" s="3">
        <f ca="1">ROUND(テーブル8[[#This Row],[70歳以上]],-3)</f>
        <v>57000</v>
      </c>
      <c r="X22" s="3"/>
      <c r="Y22" s="4"/>
      <c r="Z22" s="5" t="s">
        <v>24</v>
      </c>
      <c r="AA22" s="3">
        <f ca="1">ROUND(テーブル817[[#This Row],[20代]],-3)</f>
        <v>15000</v>
      </c>
      <c r="AB22" s="3">
        <f ca="1">ROUND(テーブル817[[#This Row],[30代]],-3)</f>
        <v>45000</v>
      </c>
      <c r="AC22" s="3">
        <f ca="1">ROUND(テーブル817[[#This Row],[40代]],-3)</f>
        <v>23000</v>
      </c>
      <c r="AD22" s="3">
        <f ca="1">ROUND(テーブル817[[#This Row],[50代]],-3)</f>
        <v>41000</v>
      </c>
      <c r="AE22" s="3">
        <f ca="1">ROUND(テーブル817[[#This Row],[60代]],-3)</f>
        <v>104000</v>
      </c>
      <c r="AF22" s="3">
        <f ca="1">ROUND(テーブル817[[#This Row],[70歳以上]],-3)</f>
        <v>42000</v>
      </c>
      <c r="AG22" s="3"/>
      <c r="AI22" s="5" t="s">
        <v>24</v>
      </c>
      <c r="AJ22" s="6">
        <f ca="1">ROUND(テーブル81730[[#This Row],[20代]],-3)</f>
        <v>12000</v>
      </c>
      <c r="AK22" s="6">
        <f ca="1">ROUND(テーブル81730[[#This Row],[30代]],-3)</f>
        <v>35000</v>
      </c>
      <c r="AL22" s="6">
        <f ca="1">ROUND(テーブル81730[[#This Row],[40代]],-3)</f>
        <v>42000</v>
      </c>
      <c r="AM22" s="6">
        <f ca="1">ROUND(テーブル81730[[#This Row],[50代]],-3)</f>
        <v>35000</v>
      </c>
      <c r="AN22" s="6">
        <f ca="1">ROUND(テーブル81730[[#This Row],[60代]],-3)</f>
        <v>88000</v>
      </c>
      <c r="AO22" s="6">
        <f ca="1">ROUND(テーブル81730[[#This Row],[70歳以上]],-3)</f>
        <v>99000</v>
      </c>
      <c r="AP22" s="6"/>
      <c r="AR22" s="5" t="s">
        <v>24</v>
      </c>
      <c r="AS22">
        <f ca="1">ROUND(テーブル8173023[[#This Row],[20代]],-3)</f>
        <v>18000</v>
      </c>
      <c r="AT22">
        <f ca="1">ROUND(テーブル8173023[[#This Row],[30代]],-3)</f>
        <v>36000</v>
      </c>
      <c r="AU22">
        <f ca="1">ROUND(テーブル8173023[[#This Row],[40代]],-3)</f>
        <v>50000</v>
      </c>
      <c r="AV22">
        <f ca="1">ROUND(テーブル8173023[[#This Row],[50代]],-3)</f>
        <v>37000</v>
      </c>
      <c r="AW22">
        <f ca="1">ROUND(テーブル8173023[[#This Row],[60代]],-3)</f>
        <v>38000</v>
      </c>
      <c r="AX22">
        <f ca="1">ROUND(テーブル8173023[[#This Row],[70歳以上]],-3)</f>
        <v>112000</v>
      </c>
    </row>
    <row r="23" spans="1:50" x14ac:dyDescent="0.55000000000000004">
      <c r="A23" s="5" t="s">
        <v>25</v>
      </c>
      <c r="B23" s="3">
        <v>41463</v>
      </c>
      <c r="C23" s="3">
        <v>35951</v>
      </c>
      <c r="D23" s="3">
        <v>41606</v>
      </c>
      <c r="E23" s="3">
        <v>37825</v>
      </c>
      <c r="F23" s="3">
        <v>69124</v>
      </c>
      <c r="G23" s="3">
        <v>46998</v>
      </c>
      <c r="H23" s="3"/>
      <c r="I23" s="3">
        <f t="shared" si="0"/>
        <v>41000</v>
      </c>
      <c r="J23" s="3">
        <f t="shared" si="1"/>
        <v>36000</v>
      </c>
      <c r="K23" s="3">
        <f t="shared" si="2"/>
        <v>42000</v>
      </c>
      <c r="L23" s="3">
        <f t="shared" si="3"/>
        <v>38000</v>
      </c>
      <c r="M23" s="3">
        <f t="shared" si="4"/>
        <v>69000</v>
      </c>
      <c r="N23" s="3">
        <f t="shared" si="5"/>
        <v>47000</v>
      </c>
      <c r="O23" s="3"/>
      <c r="P23" s="4"/>
      <c r="Q23" s="5" t="s">
        <v>25</v>
      </c>
      <c r="R23" s="3">
        <f ca="1">ROUND(テーブル8[[#This Row],[20代]],-3)</f>
        <v>10000</v>
      </c>
      <c r="S23" s="3">
        <f ca="1">ROUND(テーブル8[[#This Row],[30代]],-3)</f>
        <v>33000</v>
      </c>
      <c r="T23" s="3">
        <f ca="1">ROUND(テーブル8[[#This Row],[40代]],-3)</f>
        <v>35000</v>
      </c>
      <c r="U23" s="3">
        <f ca="1">ROUND(テーブル8[[#This Row],[50代]],-3)</f>
        <v>33000</v>
      </c>
      <c r="V23" s="3">
        <f ca="1">ROUND(テーブル8[[#This Row],[60代]],-3)</f>
        <v>89000</v>
      </c>
      <c r="W23" s="3">
        <f ca="1">ROUND(テーブル8[[#This Row],[70歳以上]],-3)</f>
        <v>55000</v>
      </c>
      <c r="X23" s="3"/>
      <c r="Y23" s="4"/>
      <c r="Z23" s="5" t="s">
        <v>25</v>
      </c>
      <c r="AA23" s="3">
        <f ca="1">ROUND(テーブル817[[#This Row],[20代]],-3)</f>
        <v>16000</v>
      </c>
      <c r="AB23" s="3">
        <f ca="1">ROUND(テーブル817[[#This Row],[30代]],-3)</f>
        <v>42000</v>
      </c>
      <c r="AC23" s="3">
        <f ca="1">ROUND(テーブル817[[#This Row],[40代]],-3)</f>
        <v>24000</v>
      </c>
      <c r="AD23" s="3">
        <f ca="1">ROUND(テーブル817[[#This Row],[50代]],-3)</f>
        <v>41000</v>
      </c>
      <c r="AE23" s="3">
        <f ca="1">ROUND(テーブル817[[#This Row],[60代]],-3)</f>
        <v>106000</v>
      </c>
      <c r="AF23" s="3">
        <f ca="1">ROUND(テーブル817[[#This Row],[70歳以上]],-3)</f>
        <v>44000</v>
      </c>
      <c r="AG23" s="3"/>
      <c r="AI23" s="5" t="s">
        <v>25</v>
      </c>
      <c r="AJ23" s="6">
        <f ca="1">ROUND(テーブル81730[[#This Row],[20代]],-3)</f>
        <v>12000</v>
      </c>
      <c r="AK23" s="6">
        <f ca="1">ROUND(テーブル81730[[#This Row],[30代]],-3)</f>
        <v>37000</v>
      </c>
      <c r="AL23" s="6">
        <f ca="1">ROUND(テーブル81730[[#This Row],[40代]],-3)</f>
        <v>45000</v>
      </c>
      <c r="AM23" s="6">
        <f ca="1">ROUND(テーブル81730[[#This Row],[50代]],-3)</f>
        <v>33000</v>
      </c>
      <c r="AN23" s="6">
        <f ca="1">ROUND(テーブル81730[[#This Row],[60代]],-3)</f>
        <v>86000</v>
      </c>
      <c r="AO23" s="6">
        <f ca="1">ROUND(テーブル81730[[#This Row],[70歳以上]],-3)</f>
        <v>104000</v>
      </c>
      <c r="AP23" s="6"/>
      <c r="AR23" s="5" t="s">
        <v>25</v>
      </c>
      <c r="AS23">
        <f ca="1">ROUND(テーブル8173023[[#This Row],[20代]],-3)</f>
        <v>17000</v>
      </c>
      <c r="AT23">
        <f ca="1">ROUND(テーブル8173023[[#This Row],[30代]],-3)</f>
        <v>35000</v>
      </c>
      <c r="AU23">
        <f ca="1">ROUND(テーブル8173023[[#This Row],[40代]],-3)</f>
        <v>51000</v>
      </c>
      <c r="AV23">
        <f ca="1">ROUND(テーブル8173023[[#This Row],[50代]],-3)</f>
        <v>38000</v>
      </c>
      <c r="AW23">
        <f ca="1">ROUND(テーブル8173023[[#This Row],[60代]],-3)</f>
        <v>40000</v>
      </c>
      <c r="AX23">
        <f ca="1">ROUND(テーブル8173023[[#This Row],[70歳以上]],-3)</f>
        <v>114000</v>
      </c>
    </row>
    <row r="24" spans="1:50" x14ac:dyDescent="0.55000000000000004">
      <c r="A24" s="5" t="s">
        <v>26</v>
      </c>
      <c r="B24" s="3">
        <v>43696</v>
      </c>
      <c r="C24" s="3">
        <v>35784</v>
      </c>
      <c r="D24" s="3">
        <v>39229</v>
      </c>
      <c r="E24" s="3">
        <v>37989</v>
      </c>
      <c r="F24" s="3">
        <v>68435</v>
      </c>
      <c r="G24" s="3">
        <v>46661</v>
      </c>
      <c r="H24" s="3"/>
      <c r="I24" s="3">
        <f t="shared" si="0"/>
        <v>44000</v>
      </c>
      <c r="J24" s="3">
        <f t="shared" si="1"/>
        <v>36000</v>
      </c>
      <c r="K24" s="3">
        <f t="shared" si="2"/>
        <v>39000</v>
      </c>
      <c r="L24" s="3">
        <f t="shared" si="3"/>
        <v>38000</v>
      </c>
      <c r="M24" s="3">
        <f t="shared" si="4"/>
        <v>68000</v>
      </c>
      <c r="N24" s="3">
        <f t="shared" si="5"/>
        <v>47000</v>
      </c>
      <c r="O24" s="3"/>
      <c r="P24" s="4"/>
      <c r="Q24" s="5" t="s">
        <v>26</v>
      </c>
      <c r="R24" s="3">
        <f ca="1">ROUND(テーブル8[[#This Row],[20代]],-3)</f>
        <v>11000</v>
      </c>
      <c r="S24" s="3">
        <f ca="1">ROUND(テーブル8[[#This Row],[30代]],-3)</f>
        <v>34000</v>
      </c>
      <c r="T24" s="3">
        <f ca="1">ROUND(テーブル8[[#This Row],[40代]],-3)</f>
        <v>34000</v>
      </c>
      <c r="U24" s="3">
        <f ca="1">ROUND(テーブル8[[#This Row],[50代]],-3)</f>
        <v>33000</v>
      </c>
      <c r="V24" s="3">
        <f ca="1">ROUND(テーブル8[[#This Row],[60代]],-3)</f>
        <v>87000</v>
      </c>
      <c r="W24" s="3">
        <f ca="1">ROUND(テーブル8[[#This Row],[70歳以上]],-3)</f>
        <v>54000</v>
      </c>
      <c r="X24" s="3"/>
      <c r="Y24" s="4"/>
      <c r="Z24" s="5" t="s">
        <v>26</v>
      </c>
      <c r="AA24" s="3">
        <f ca="1">ROUND(テーブル817[[#This Row],[20代]],-3)</f>
        <v>15000</v>
      </c>
      <c r="AB24" s="3">
        <f ca="1">ROUND(テーブル817[[#This Row],[30代]],-3)</f>
        <v>39000</v>
      </c>
      <c r="AC24" s="3">
        <f ca="1">ROUND(テーブル817[[#This Row],[40代]],-3)</f>
        <v>23000</v>
      </c>
      <c r="AD24" s="3">
        <f ca="1">ROUND(テーブル817[[#This Row],[50代]],-3)</f>
        <v>38000</v>
      </c>
      <c r="AE24" s="3">
        <f ca="1">ROUND(テーブル817[[#This Row],[60代]],-3)</f>
        <v>109000</v>
      </c>
      <c r="AF24" s="3">
        <f ca="1">ROUND(テーブル817[[#This Row],[70歳以上]],-3)</f>
        <v>46000</v>
      </c>
      <c r="AG24" s="3"/>
      <c r="AI24" s="5" t="s">
        <v>26</v>
      </c>
      <c r="AJ24" s="6">
        <f ca="1">ROUND(テーブル81730[[#This Row],[20代]],-3)</f>
        <v>12000</v>
      </c>
      <c r="AK24" s="6">
        <f ca="1">ROUND(テーブル81730[[#This Row],[30代]],-3)</f>
        <v>26000</v>
      </c>
      <c r="AL24" s="6">
        <f ca="1">ROUND(テーブル81730[[#This Row],[40代]],-3)</f>
        <v>44000</v>
      </c>
      <c r="AM24" s="6">
        <f ca="1">ROUND(テーブル81730[[#This Row],[50代]],-3)</f>
        <v>32000</v>
      </c>
      <c r="AN24" s="6">
        <f ca="1">ROUND(テーブル81730[[#This Row],[60代]],-3)</f>
        <v>84000</v>
      </c>
      <c r="AO24" s="6">
        <f ca="1">ROUND(テーブル81730[[#This Row],[70歳以上]],-3)</f>
        <v>106000</v>
      </c>
      <c r="AP24" s="6"/>
      <c r="AR24" s="5" t="s">
        <v>26</v>
      </c>
      <c r="AS24">
        <f ca="1">ROUND(テーブル8173023[[#This Row],[20代]],-3)</f>
        <v>18000</v>
      </c>
      <c r="AT24">
        <f ca="1">ROUND(テーブル8173023[[#This Row],[30代]],-3)</f>
        <v>32000</v>
      </c>
      <c r="AU24">
        <f ca="1">ROUND(テーブル8173023[[#This Row],[40代]],-3)</f>
        <v>45000</v>
      </c>
      <c r="AV24">
        <f ca="1">ROUND(テーブル8173023[[#This Row],[50代]],-3)</f>
        <v>37000</v>
      </c>
      <c r="AW24">
        <f ca="1">ROUND(テーブル8173023[[#This Row],[60代]],-3)</f>
        <v>40000</v>
      </c>
      <c r="AX24">
        <f ca="1">ROUND(テーブル8173023[[#This Row],[70歳以上]],-3)</f>
        <v>114000</v>
      </c>
    </row>
    <row r="25" spans="1:50" x14ac:dyDescent="0.55000000000000004">
      <c r="A25" s="5" t="s">
        <v>27</v>
      </c>
      <c r="B25" s="3">
        <v>38298</v>
      </c>
      <c r="C25" s="3">
        <v>35256</v>
      </c>
      <c r="D25" s="3">
        <v>37323</v>
      </c>
      <c r="E25" s="3">
        <v>39425</v>
      </c>
      <c r="F25" s="3">
        <v>67811</v>
      </c>
      <c r="G25" s="3">
        <v>48854</v>
      </c>
      <c r="H25" s="3"/>
      <c r="I25" s="3">
        <f t="shared" si="0"/>
        <v>38000</v>
      </c>
      <c r="J25" s="3">
        <f t="shared" si="1"/>
        <v>35000</v>
      </c>
      <c r="K25" s="3">
        <f t="shared" si="2"/>
        <v>37000</v>
      </c>
      <c r="L25" s="3">
        <f t="shared" si="3"/>
        <v>39000</v>
      </c>
      <c r="M25" s="3">
        <f t="shared" si="4"/>
        <v>68000</v>
      </c>
      <c r="N25" s="3">
        <f t="shared" si="5"/>
        <v>49000</v>
      </c>
      <c r="O25" s="3"/>
      <c r="P25" s="4"/>
      <c r="Q25" s="5" t="s">
        <v>27</v>
      </c>
      <c r="R25" s="3">
        <f ca="1">ROUND(テーブル8[[#This Row],[20代]],-3)</f>
        <v>11000</v>
      </c>
      <c r="S25" s="3">
        <f ca="1">ROUND(テーブル8[[#This Row],[30代]],-3)</f>
        <v>33000</v>
      </c>
      <c r="T25" s="3">
        <f ca="1">ROUND(テーブル8[[#This Row],[40代]],-3)</f>
        <v>32000</v>
      </c>
      <c r="U25" s="3">
        <f ca="1">ROUND(テーブル8[[#This Row],[50代]],-3)</f>
        <v>33000</v>
      </c>
      <c r="V25" s="3">
        <f ca="1">ROUND(テーブル8[[#This Row],[60代]],-3)</f>
        <v>86000</v>
      </c>
      <c r="W25" s="3">
        <f ca="1">ROUND(テーブル8[[#This Row],[70歳以上]],-3)</f>
        <v>51000</v>
      </c>
      <c r="X25" s="3"/>
      <c r="Y25" s="4"/>
      <c r="Z25" s="5" t="s">
        <v>27</v>
      </c>
      <c r="AA25" s="3">
        <f ca="1">ROUND(テーブル817[[#This Row],[20代]],-3)</f>
        <v>14000</v>
      </c>
      <c r="AB25" s="3">
        <f ca="1">ROUND(テーブル817[[#This Row],[30代]],-3)</f>
        <v>36000</v>
      </c>
      <c r="AC25" s="3">
        <f ca="1">ROUND(テーブル817[[#This Row],[40代]],-3)</f>
        <v>22000</v>
      </c>
      <c r="AD25" s="3">
        <f ca="1">ROUND(テーブル817[[#This Row],[50代]],-3)</f>
        <v>37000</v>
      </c>
      <c r="AE25" s="3">
        <f ca="1">ROUND(テーブル817[[#This Row],[60代]],-3)</f>
        <v>111000</v>
      </c>
      <c r="AF25" s="3">
        <f ca="1">ROUND(テーブル817[[#This Row],[70歳以上]],-3)</f>
        <v>44000</v>
      </c>
      <c r="AG25" s="3"/>
      <c r="AI25" s="5" t="s">
        <v>27</v>
      </c>
      <c r="AJ25" s="6">
        <f ca="1">ROUND(テーブル81730[[#This Row],[20代]],-3)</f>
        <v>12000</v>
      </c>
      <c r="AK25" s="6">
        <f ca="1">ROUND(テーブル81730[[#This Row],[30代]],-3)</f>
        <v>22000</v>
      </c>
      <c r="AL25" s="6">
        <f ca="1">ROUND(テーブル81730[[#This Row],[40代]],-3)</f>
        <v>41000</v>
      </c>
      <c r="AM25" s="6">
        <f ca="1">ROUND(テーブル81730[[#This Row],[50代]],-3)</f>
        <v>31000</v>
      </c>
      <c r="AN25" s="6">
        <f ca="1">ROUND(テーブル81730[[#This Row],[60代]],-3)</f>
        <v>85000</v>
      </c>
      <c r="AO25" s="6">
        <f ca="1">ROUND(テーブル81730[[#This Row],[70歳以上]],-3)</f>
        <v>108000</v>
      </c>
      <c r="AP25" s="6"/>
      <c r="AR25" s="5" t="s">
        <v>27</v>
      </c>
      <c r="AS25">
        <f ca="1">ROUND(テーブル8173023[[#This Row],[20代]],-3)</f>
        <v>17000</v>
      </c>
      <c r="AT25">
        <f ca="1">ROUND(テーブル8173023[[#This Row],[30代]],-3)</f>
        <v>28000</v>
      </c>
      <c r="AU25">
        <f ca="1">ROUND(テーブル8173023[[#This Row],[40代]],-3)</f>
        <v>36000</v>
      </c>
      <c r="AV25">
        <f ca="1">ROUND(テーブル8173023[[#This Row],[50代]],-3)</f>
        <v>34000</v>
      </c>
      <c r="AW25">
        <f ca="1">ROUND(テーブル8173023[[#This Row],[60代]],-3)</f>
        <v>40000</v>
      </c>
      <c r="AX25">
        <f ca="1">ROUND(テーブル8173023[[#This Row],[70歳以上]],-3)</f>
        <v>111000</v>
      </c>
    </row>
    <row r="26" spans="1:50" x14ac:dyDescent="0.55000000000000004">
      <c r="A26" s="5" t="s">
        <v>28</v>
      </c>
      <c r="B26" s="3">
        <v>39461</v>
      </c>
      <c r="C26" s="3">
        <v>35284</v>
      </c>
      <c r="D26" s="3">
        <v>36637</v>
      </c>
      <c r="E26" s="3">
        <v>40098</v>
      </c>
      <c r="F26" s="3">
        <v>68214</v>
      </c>
      <c r="G26" s="3">
        <v>49880</v>
      </c>
      <c r="H26" s="3"/>
      <c r="I26" s="3">
        <f t="shared" si="0"/>
        <v>39000</v>
      </c>
      <c r="J26" s="3">
        <f t="shared" si="1"/>
        <v>35000</v>
      </c>
      <c r="K26" s="3">
        <f t="shared" si="2"/>
        <v>37000</v>
      </c>
      <c r="L26" s="3">
        <f t="shared" si="3"/>
        <v>40000</v>
      </c>
      <c r="M26" s="3">
        <f t="shared" si="4"/>
        <v>68000</v>
      </c>
      <c r="N26" s="3">
        <f t="shared" si="5"/>
        <v>50000</v>
      </c>
      <c r="O26" s="3"/>
      <c r="P26" s="4"/>
      <c r="Q26" s="5" t="s">
        <v>28</v>
      </c>
      <c r="R26" s="3">
        <f ca="1">ROUND(テーブル8[[#This Row],[20代]],-3)</f>
        <v>11000</v>
      </c>
      <c r="S26" s="3">
        <f ca="1">ROUND(テーブル8[[#This Row],[30代]],-3)</f>
        <v>35000</v>
      </c>
      <c r="T26" s="3">
        <f ca="1">ROUND(テーブル8[[#This Row],[40代]],-3)</f>
        <v>33000</v>
      </c>
      <c r="U26" s="3">
        <f ca="1">ROUND(テーブル8[[#This Row],[50代]],-3)</f>
        <v>32000</v>
      </c>
      <c r="V26" s="3">
        <f ca="1">ROUND(テーブル8[[#This Row],[60代]],-3)</f>
        <v>88000</v>
      </c>
      <c r="W26" s="3">
        <f ca="1">ROUND(テーブル8[[#This Row],[70歳以上]],-3)</f>
        <v>50000</v>
      </c>
      <c r="X26" s="3"/>
      <c r="Y26" s="4"/>
      <c r="Z26" s="5" t="s">
        <v>28</v>
      </c>
      <c r="AA26" s="3">
        <f ca="1">ROUND(テーブル817[[#This Row],[20代]],-3)</f>
        <v>14000</v>
      </c>
      <c r="AB26" s="3">
        <f ca="1">ROUND(テーブル817[[#This Row],[30代]],-3)</f>
        <v>36000</v>
      </c>
      <c r="AC26" s="3">
        <f ca="1">ROUND(テーブル817[[#This Row],[40代]],-3)</f>
        <v>22000</v>
      </c>
      <c r="AD26" s="3">
        <f ca="1">ROUND(テーブル817[[#This Row],[50代]],-3)</f>
        <v>35000</v>
      </c>
      <c r="AE26" s="3">
        <f ca="1">ROUND(テーブル817[[#This Row],[60代]],-3)</f>
        <v>113000</v>
      </c>
      <c r="AF26" s="3">
        <f ca="1">ROUND(テーブル817[[#This Row],[70歳以上]],-3)</f>
        <v>43000</v>
      </c>
      <c r="AG26" s="3"/>
      <c r="AI26" s="5" t="s">
        <v>28</v>
      </c>
      <c r="AJ26" s="6">
        <f ca="1">ROUND(テーブル81730[[#This Row],[20代]],-3)</f>
        <v>12000</v>
      </c>
      <c r="AK26" s="6">
        <f ca="1">ROUND(テーブル81730[[#This Row],[30代]],-3)</f>
        <v>22000</v>
      </c>
      <c r="AL26" s="6">
        <f ca="1">ROUND(テーブル81730[[#This Row],[40代]],-3)</f>
        <v>42000</v>
      </c>
      <c r="AM26" s="6">
        <f ca="1">ROUND(テーブル81730[[#This Row],[50代]],-3)</f>
        <v>32000</v>
      </c>
      <c r="AN26" s="6">
        <f ca="1">ROUND(テーブル81730[[#This Row],[60代]],-3)</f>
        <v>92000</v>
      </c>
      <c r="AO26" s="6">
        <f ca="1">ROUND(テーブル81730[[#This Row],[70歳以上]],-3)</f>
        <v>105000</v>
      </c>
      <c r="AP26" s="6"/>
      <c r="AR26" s="5" t="s">
        <v>28</v>
      </c>
      <c r="AS26">
        <f ca="1">ROUND(テーブル8173023[[#This Row],[20代]],-3)</f>
        <v>19000</v>
      </c>
      <c r="AT26">
        <f ca="1">ROUND(テーブル8173023[[#This Row],[30代]],-3)</f>
        <v>29000</v>
      </c>
      <c r="AU26">
        <f ca="1">ROUND(テーブル8173023[[#This Row],[40代]],-3)</f>
        <v>35000</v>
      </c>
      <c r="AV26">
        <f ca="1">ROUND(テーブル8173023[[#This Row],[50代]],-3)</f>
        <v>31000</v>
      </c>
      <c r="AW26">
        <f ca="1">ROUND(テーブル8173023[[#This Row],[60代]],-3)</f>
        <v>42000</v>
      </c>
      <c r="AX26">
        <f ca="1">ROUND(テーブル8173023[[#This Row],[70歳以上]],-3)</f>
        <v>114000</v>
      </c>
    </row>
    <row r="27" spans="1:50" x14ac:dyDescent="0.55000000000000004">
      <c r="A27" s="5" t="s">
        <v>29</v>
      </c>
      <c r="B27" s="3">
        <v>41894</v>
      </c>
      <c r="C27" s="3">
        <v>33831</v>
      </c>
      <c r="D27" s="3">
        <v>35827</v>
      </c>
      <c r="E27" s="3">
        <v>42631</v>
      </c>
      <c r="F27" s="3">
        <v>68473</v>
      </c>
      <c r="G27" s="3">
        <v>48291</v>
      </c>
      <c r="H27" s="3"/>
      <c r="I27" s="3">
        <f t="shared" si="0"/>
        <v>42000</v>
      </c>
      <c r="J27" s="3">
        <f t="shared" si="1"/>
        <v>34000</v>
      </c>
      <c r="K27" s="3">
        <f t="shared" si="2"/>
        <v>36000</v>
      </c>
      <c r="L27" s="3">
        <f t="shared" si="3"/>
        <v>43000</v>
      </c>
      <c r="M27" s="3">
        <f t="shared" si="4"/>
        <v>68000</v>
      </c>
      <c r="N27" s="3">
        <f t="shared" si="5"/>
        <v>48000</v>
      </c>
      <c r="O27" s="3"/>
      <c r="P27" s="4"/>
      <c r="Q27" s="5" t="s">
        <v>29</v>
      </c>
      <c r="R27" s="3">
        <f ca="1">ROUND(テーブル8[[#This Row],[20代]],-3)</f>
        <v>11000</v>
      </c>
      <c r="S27" s="3">
        <f ca="1">ROUND(テーブル8[[#This Row],[30代]],-3)</f>
        <v>39000</v>
      </c>
      <c r="T27" s="3">
        <f ca="1">ROUND(テーブル8[[#This Row],[40代]],-3)</f>
        <v>33000</v>
      </c>
      <c r="U27" s="3">
        <f ca="1">ROUND(テーブル8[[#This Row],[50代]],-3)</f>
        <v>34000</v>
      </c>
      <c r="V27" s="3">
        <f ca="1">ROUND(テーブル8[[#This Row],[60代]],-3)</f>
        <v>88000</v>
      </c>
      <c r="W27" s="3">
        <f ca="1">ROUND(テーブル8[[#This Row],[70歳以上]],-3)</f>
        <v>51000</v>
      </c>
      <c r="X27" s="3"/>
      <c r="Y27" s="4"/>
      <c r="Z27" s="5" t="s">
        <v>29</v>
      </c>
      <c r="AA27" s="3">
        <f ca="1">ROUND(テーブル817[[#This Row],[20代]],-3)</f>
        <v>14000</v>
      </c>
      <c r="AB27" s="3">
        <f ca="1">ROUND(テーブル817[[#This Row],[30代]],-3)</f>
        <v>38000</v>
      </c>
      <c r="AC27" s="3">
        <f ca="1">ROUND(テーブル817[[#This Row],[40代]],-3)</f>
        <v>22000</v>
      </c>
      <c r="AD27" s="3">
        <f ca="1">ROUND(テーブル817[[#This Row],[50代]],-3)</f>
        <v>33000</v>
      </c>
      <c r="AE27" s="3">
        <f ca="1">ROUND(テーブル817[[#This Row],[60代]],-3)</f>
        <v>116000</v>
      </c>
      <c r="AF27" s="3">
        <f ca="1">ROUND(テーブル817[[#This Row],[70歳以上]],-3)</f>
        <v>42000</v>
      </c>
      <c r="AG27" s="3"/>
      <c r="AI27" s="5" t="s">
        <v>29</v>
      </c>
      <c r="AJ27" s="6">
        <f ca="1">ROUND(テーブル81730[[#This Row],[20代]],-3)</f>
        <v>10000</v>
      </c>
      <c r="AK27" s="6">
        <f ca="1">ROUND(テーブル81730[[#This Row],[30代]],-3)</f>
        <v>22000</v>
      </c>
      <c r="AL27" s="6">
        <f ca="1">ROUND(テーブル81730[[#This Row],[40代]],-3)</f>
        <v>42000</v>
      </c>
      <c r="AM27" s="6">
        <f ca="1">ROUND(テーブル81730[[#This Row],[50代]],-3)</f>
        <v>31000</v>
      </c>
      <c r="AN27" s="6">
        <f ca="1">ROUND(テーブル81730[[#This Row],[60代]],-3)</f>
        <v>92000</v>
      </c>
      <c r="AO27" s="6">
        <f ca="1">ROUND(テーブル81730[[#This Row],[70歳以上]],-3)</f>
        <v>102000</v>
      </c>
      <c r="AP27" s="6"/>
      <c r="AR27" s="5" t="s">
        <v>29</v>
      </c>
      <c r="AS27">
        <f ca="1">ROUND(テーブル8173023[[#This Row],[20代]],-3)</f>
        <v>19000</v>
      </c>
      <c r="AT27">
        <f ca="1">ROUND(テーブル8173023[[#This Row],[30代]],-3)</f>
        <v>28000</v>
      </c>
      <c r="AU27">
        <f ca="1">ROUND(テーブル8173023[[#This Row],[40代]],-3)</f>
        <v>37000</v>
      </c>
      <c r="AV27">
        <f ca="1">ROUND(テーブル8173023[[#This Row],[50代]],-3)</f>
        <v>30000</v>
      </c>
      <c r="AW27">
        <f ca="1">ROUND(テーブル8173023[[#This Row],[60代]],-3)</f>
        <v>41000</v>
      </c>
      <c r="AX27">
        <f ca="1">ROUND(テーブル8173023[[#This Row],[70歳以上]],-3)</f>
        <v>114000</v>
      </c>
    </row>
    <row r="28" spans="1:50" x14ac:dyDescent="0.55000000000000004">
      <c r="A28" s="5" t="s">
        <v>30</v>
      </c>
      <c r="B28" s="3">
        <v>44249</v>
      </c>
      <c r="C28" s="3">
        <v>32101</v>
      </c>
      <c r="D28" s="3">
        <v>33522</v>
      </c>
      <c r="E28" s="3">
        <v>42375</v>
      </c>
      <c r="F28" s="3">
        <v>66722</v>
      </c>
      <c r="G28" s="3">
        <v>47030</v>
      </c>
      <c r="H28" s="3"/>
      <c r="I28" s="3">
        <f t="shared" si="0"/>
        <v>44000</v>
      </c>
      <c r="J28" s="3">
        <f t="shared" si="1"/>
        <v>32000</v>
      </c>
      <c r="K28" s="3">
        <f t="shared" si="2"/>
        <v>34000</v>
      </c>
      <c r="L28" s="3">
        <f t="shared" si="3"/>
        <v>42000</v>
      </c>
      <c r="M28" s="3">
        <f t="shared" si="4"/>
        <v>67000</v>
      </c>
      <c r="N28" s="3">
        <f t="shared" si="5"/>
        <v>47000</v>
      </c>
      <c r="O28" s="3"/>
      <c r="P28" s="4"/>
      <c r="Q28" s="5" t="s">
        <v>30</v>
      </c>
      <c r="R28" s="3">
        <f ca="1">ROUND(テーブル8[[#This Row],[20代]],-3)</f>
        <v>11000</v>
      </c>
      <c r="S28" s="3">
        <f ca="1">ROUND(テーブル8[[#This Row],[30代]],-3)</f>
        <v>41000</v>
      </c>
      <c r="T28" s="3">
        <f ca="1">ROUND(テーブル8[[#This Row],[40代]],-3)</f>
        <v>33000</v>
      </c>
      <c r="U28" s="3">
        <f ca="1">ROUND(テーブル8[[#This Row],[50代]],-3)</f>
        <v>35000</v>
      </c>
      <c r="V28" s="3">
        <f ca="1">ROUND(テーブル8[[#This Row],[60代]],-3)</f>
        <v>88000</v>
      </c>
      <c r="W28" s="3">
        <f ca="1">ROUND(テーブル8[[#This Row],[70歳以上]],-3)</f>
        <v>50000</v>
      </c>
      <c r="X28" s="3"/>
      <c r="Y28" s="4"/>
      <c r="Z28" s="5" t="s">
        <v>30</v>
      </c>
      <c r="AA28" s="3">
        <f ca="1">ROUND(テーブル817[[#This Row],[20代]],-3)</f>
        <v>13000</v>
      </c>
      <c r="AB28" s="3">
        <f ca="1">ROUND(テーブル817[[#This Row],[30代]],-3)</f>
        <v>38000</v>
      </c>
      <c r="AC28" s="3">
        <f ca="1">ROUND(テーブル817[[#This Row],[40代]],-3)</f>
        <v>24000</v>
      </c>
      <c r="AD28" s="3">
        <f ca="1">ROUND(テーブル817[[#This Row],[50代]],-3)</f>
        <v>31000</v>
      </c>
      <c r="AE28" s="3">
        <f ca="1">ROUND(テーブル817[[#This Row],[60代]],-3)</f>
        <v>115000</v>
      </c>
      <c r="AF28" s="3">
        <f ca="1">ROUND(テーブル817[[#This Row],[70歳以上]],-3)</f>
        <v>41000</v>
      </c>
      <c r="AG28" s="3"/>
      <c r="AI28" s="5" t="s">
        <v>30</v>
      </c>
      <c r="AJ28" s="6">
        <f ca="1">ROUND(テーブル81730[[#This Row],[20代]],-3)</f>
        <v>12000</v>
      </c>
      <c r="AK28" s="6">
        <f ca="1">ROUND(テーブル81730[[#This Row],[30代]],-3)</f>
        <v>27000</v>
      </c>
      <c r="AL28" s="6">
        <f ca="1">ROUND(テーブル81730[[#This Row],[40代]],-3)</f>
        <v>43000</v>
      </c>
      <c r="AM28" s="6">
        <f ca="1">ROUND(テーブル81730[[#This Row],[50代]],-3)</f>
        <v>31000</v>
      </c>
      <c r="AN28" s="6">
        <f ca="1">ROUND(テーブル81730[[#This Row],[60代]],-3)</f>
        <v>91000</v>
      </c>
      <c r="AO28" s="6">
        <f ca="1">ROUND(テーブル81730[[#This Row],[70歳以上]],-3)</f>
        <v>105000</v>
      </c>
      <c r="AP28" s="6"/>
      <c r="AR28" s="5" t="s">
        <v>30</v>
      </c>
      <c r="AS28">
        <f ca="1">ROUND(テーブル8173023[[#This Row],[20代]],-3)</f>
        <v>18000</v>
      </c>
      <c r="AT28">
        <f ca="1">ROUND(テーブル8173023[[#This Row],[30代]],-3)</f>
        <v>31000</v>
      </c>
      <c r="AU28">
        <f ca="1">ROUND(テーブル8173023[[#This Row],[40代]],-3)</f>
        <v>39000</v>
      </c>
      <c r="AV28">
        <f ca="1">ROUND(テーブル8173023[[#This Row],[50代]],-3)</f>
        <v>31000</v>
      </c>
      <c r="AW28">
        <f ca="1">ROUND(テーブル8173023[[#This Row],[60代]],-3)</f>
        <v>41000</v>
      </c>
      <c r="AX28">
        <f ca="1">ROUND(テーブル8173023[[#This Row],[70歳以上]],-3)</f>
        <v>115000</v>
      </c>
    </row>
    <row r="29" spans="1:50" x14ac:dyDescent="0.55000000000000004">
      <c r="A29" s="5" t="s">
        <v>31</v>
      </c>
      <c r="B29" s="3">
        <v>48742</v>
      </c>
      <c r="C29" s="3">
        <v>28118</v>
      </c>
      <c r="D29" s="3">
        <v>31640</v>
      </c>
      <c r="E29" s="3">
        <v>44685</v>
      </c>
      <c r="F29" s="3">
        <v>56062</v>
      </c>
      <c r="G29" s="3">
        <v>47767</v>
      </c>
      <c r="H29" s="3"/>
      <c r="I29" s="3">
        <f t="shared" si="0"/>
        <v>49000</v>
      </c>
      <c r="J29" s="3">
        <f t="shared" si="1"/>
        <v>28000</v>
      </c>
      <c r="K29" s="3">
        <f t="shared" si="2"/>
        <v>32000</v>
      </c>
      <c r="L29" s="3">
        <f t="shared" si="3"/>
        <v>45000</v>
      </c>
      <c r="M29" s="3">
        <f t="shared" si="4"/>
        <v>56000</v>
      </c>
      <c r="N29" s="3">
        <f t="shared" si="5"/>
        <v>48000</v>
      </c>
      <c r="O29" s="3"/>
      <c r="P29" s="4"/>
      <c r="Q29" s="5" t="s">
        <v>31</v>
      </c>
      <c r="R29" s="3">
        <f ca="1">ROUND(テーブル8[[#This Row],[20代]],-3)</f>
        <v>11000</v>
      </c>
      <c r="S29" s="3">
        <f ca="1">ROUND(テーブル8[[#This Row],[30代]],-3)</f>
        <v>49000</v>
      </c>
      <c r="T29" s="3">
        <f ca="1">ROUND(テーブル8[[#This Row],[40代]],-3)</f>
        <v>33000</v>
      </c>
      <c r="U29" s="3">
        <f ca="1">ROUND(テーブル8[[#This Row],[50代]],-3)</f>
        <v>36000</v>
      </c>
      <c r="V29" s="3">
        <f ca="1">ROUND(テーブル8[[#This Row],[60代]],-3)</f>
        <v>76000</v>
      </c>
      <c r="W29" s="3">
        <f ca="1">ROUND(テーブル8[[#This Row],[70歳以上]],-3)</f>
        <v>50000</v>
      </c>
      <c r="X29" s="3"/>
      <c r="Y29" s="4"/>
      <c r="Z29" s="5" t="s">
        <v>31</v>
      </c>
      <c r="AA29" s="3">
        <f ca="1">ROUND(テーブル817[[#This Row],[20代]],-3)</f>
        <v>15000</v>
      </c>
      <c r="AB29" s="3">
        <f ca="1">ROUND(テーブル817[[#This Row],[30代]],-3)</f>
        <v>47000</v>
      </c>
      <c r="AC29" s="3">
        <f ca="1">ROUND(テーブル817[[#This Row],[40代]],-3)</f>
        <v>25000</v>
      </c>
      <c r="AD29" s="3">
        <f ca="1">ROUND(テーブル817[[#This Row],[50代]],-3)</f>
        <v>29000</v>
      </c>
      <c r="AE29" s="3">
        <f ca="1">ROUND(テーブル817[[#This Row],[60代]],-3)</f>
        <v>110000</v>
      </c>
      <c r="AF29" s="3">
        <f ca="1">ROUND(テーブル817[[#This Row],[70歳以上]],-3)</f>
        <v>39000</v>
      </c>
      <c r="AG29" s="3"/>
      <c r="AI29" s="5" t="s">
        <v>31</v>
      </c>
      <c r="AJ29" s="6">
        <f ca="1">ROUND(テーブル81730[[#This Row],[20代]],-3)</f>
        <v>13000</v>
      </c>
      <c r="AK29" s="6">
        <f ca="1">ROUND(テーブル81730[[#This Row],[30代]],-3)</f>
        <v>27000</v>
      </c>
      <c r="AL29" s="6">
        <f ca="1">ROUND(テーブル81730[[#This Row],[40代]],-3)</f>
        <v>42000</v>
      </c>
      <c r="AM29" s="6">
        <f ca="1">ROUND(テーブル81730[[#This Row],[50代]],-3)</f>
        <v>32000</v>
      </c>
      <c r="AN29" s="6">
        <f ca="1">ROUND(テーブル81730[[#This Row],[60代]],-3)</f>
        <v>84000</v>
      </c>
      <c r="AO29" s="6">
        <f ca="1">ROUND(テーブル81730[[#This Row],[70歳以上]],-3)</f>
        <v>104000</v>
      </c>
      <c r="AP29" s="6"/>
      <c r="AR29" s="5" t="s">
        <v>31</v>
      </c>
      <c r="AS29">
        <f ca="1">ROUND(テーブル8173023[[#This Row],[20代]],-3)</f>
        <v>18000</v>
      </c>
      <c r="AT29">
        <f ca="1">ROUND(テーブル8173023[[#This Row],[30代]],-3)</f>
        <v>38000</v>
      </c>
      <c r="AU29">
        <f ca="1">ROUND(テーブル8173023[[#This Row],[40代]],-3)</f>
        <v>41000</v>
      </c>
      <c r="AV29">
        <f ca="1">ROUND(テーブル8173023[[#This Row],[50代]],-3)</f>
        <v>28000</v>
      </c>
      <c r="AW29">
        <f ca="1">ROUND(テーブル8173023[[#This Row],[60代]],-3)</f>
        <v>41000</v>
      </c>
      <c r="AX29">
        <f ca="1">ROUND(テーブル8173023[[#This Row],[70歳以上]],-3)</f>
        <v>112000</v>
      </c>
    </row>
    <row r="30" spans="1:50" x14ac:dyDescent="0.55000000000000004">
      <c r="A30" s="5" t="s">
        <v>32</v>
      </c>
      <c r="B30" s="3">
        <v>50629</v>
      </c>
      <c r="C30" s="3">
        <v>28670</v>
      </c>
      <c r="D30" s="3">
        <v>30703</v>
      </c>
      <c r="E30" s="3">
        <v>43978</v>
      </c>
      <c r="F30" s="3">
        <v>46961</v>
      </c>
      <c r="G30" s="3">
        <v>46499</v>
      </c>
      <c r="H30" s="3"/>
      <c r="I30" s="3">
        <f t="shared" si="0"/>
        <v>51000</v>
      </c>
      <c r="J30" s="3">
        <f t="shared" si="1"/>
        <v>29000</v>
      </c>
      <c r="K30" s="3">
        <f t="shared" si="2"/>
        <v>31000</v>
      </c>
      <c r="L30" s="3">
        <f t="shared" si="3"/>
        <v>44000</v>
      </c>
      <c r="M30" s="3">
        <f t="shared" si="4"/>
        <v>47000</v>
      </c>
      <c r="N30" s="3">
        <f t="shared" si="5"/>
        <v>46000</v>
      </c>
      <c r="O30" s="3"/>
      <c r="P30" s="4"/>
      <c r="Q30" s="5" t="s">
        <v>32</v>
      </c>
      <c r="R30" s="3">
        <f ca="1">ROUND(テーブル8[[#This Row],[20代]],-3)</f>
        <v>14000</v>
      </c>
      <c r="S30" s="3">
        <f ca="1">ROUND(テーブル8[[#This Row],[30代]],-3)</f>
        <v>56000</v>
      </c>
      <c r="T30" s="3">
        <f ca="1">ROUND(テーブル8[[#This Row],[40代]],-3)</f>
        <v>30000</v>
      </c>
      <c r="U30" s="3">
        <f ca="1">ROUND(テーブル8[[#This Row],[50代]],-3)</f>
        <v>38000</v>
      </c>
      <c r="V30" s="3">
        <f ca="1">ROUND(テーブル8[[#This Row],[60代]],-3)</f>
        <v>73000</v>
      </c>
      <c r="W30" s="3">
        <f ca="1">ROUND(テーブル8[[#This Row],[70歳以上]],-3)</f>
        <v>49000</v>
      </c>
      <c r="X30" s="3"/>
      <c r="Y30" s="4"/>
      <c r="Z30" s="5" t="s">
        <v>32</v>
      </c>
      <c r="AA30" s="3">
        <f ca="1">ROUND(テーブル817[[#This Row],[20代]],-3)</f>
        <v>16000</v>
      </c>
      <c r="AB30" s="3">
        <f ca="1">ROUND(テーブル817[[#This Row],[30代]],-3)</f>
        <v>53000</v>
      </c>
      <c r="AC30" s="3">
        <f ca="1">ROUND(テーブル817[[#This Row],[40代]],-3)</f>
        <v>24000</v>
      </c>
      <c r="AD30" s="3">
        <f ca="1">ROUND(テーブル817[[#This Row],[50代]],-3)</f>
        <v>28000</v>
      </c>
      <c r="AE30" s="3">
        <f ca="1">ROUND(テーブル817[[#This Row],[60代]],-3)</f>
        <v>107000</v>
      </c>
      <c r="AF30" s="3">
        <f ca="1">ROUND(テーブル817[[#This Row],[70歳以上]],-3)</f>
        <v>39000</v>
      </c>
      <c r="AG30" s="3"/>
      <c r="AI30" s="5" t="s">
        <v>32</v>
      </c>
      <c r="AJ30" s="6">
        <f ca="1">ROUND(テーブル81730[[#This Row],[20代]],-3)</f>
        <v>12000</v>
      </c>
      <c r="AK30" s="6">
        <f ca="1">ROUND(テーブル81730[[#This Row],[30代]],-3)</f>
        <v>31000</v>
      </c>
      <c r="AL30" s="6">
        <f ca="1">ROUND(テーブル81730[[#This Row],[40代]],-3)</f>
        <v>42000</v>
      </c>
      <c r="AM30" s="6">
        <f ca="1">ROUND(テーブル81730[[#This Row],[50代]],-3)</f>
        <v>30000</v>
      </c>
      <c r="AN30" s="6">
        <f ca="1">ROUND(テーブル81730[[#This Row],[60代]],-3)</f>
        <v>81000</v>
      </c>
      <c r="AO30" s="6">
        <f ca="1">ROUND(テーブル81730[[#This Row],[70歳以上]],-3)</f>
        <v>103000</v>
      </c>
      <c r="AP30" s="6"/>
      <c r="AR30" s="5" t="s">
        <v>32</v>
      </c>
      <c r="AS30">
        <f ca="1">ROUND(テーブル8173023[[#This Row],[20代]],-3)</f>
        <v>19000</v>
      </c>
      <c r="AT30">
        <f ca="1">ROUND(テーブル8173023[[#This Row],[30代]],-3)</f>
        <v>47000</v>
      </c>
      <c r="AU30">
        <f ca="1">ROUND(テーブル8173023[[#This Row],[40代]],-3)</f>
        <v>44000</v>
      </c>
      <c r="AV30">
        <f ca="1">ROUND(テーブル8173023[[#This Row],[50代]],-3)</f>
        <v>21000</v>
      </c>
      <c r="AW30">
        <f ca="1">ROUND(テーブル8173023[[#This Row],[60代]],-3)</f>
        <v>41000</v>
      </c>
      <c r="AX30">
        <f ca="1">ROUND(テーブル8173023[[#This Row],[70歳以上]],-3)</f>
        <v>109000</v>
      </c>
    </row>
    <row r="31" spans="1:50" x14ac:dyDescent="0.55000000000000004">
      <c r="A31" s="5" t="s">
        <v>33</v>
      </c>
      <c r="B31" s="3">
        <v>53323</v>
      </c>
      <c r="C31" s="3">
        <v>28393</v>
      </c>
      <c r="D31" s="3">
        <v>28824</v>
      </c>
      <c r="E31" s="3">
        <v>43200</v>
      </c>
      <c r="F31" s="3">
        <v>43697</v>
      </c>
      <c r="G31" s="3">
        <v>46381</v>
      </c>
      <c r="H31" s="3"/>
      <c r="I31" s="3">
        <f t="shared" si="0"/>
        <v>53000</v>
      </c>
      <c r="J31" s="3">
        <f t="shared" si="1"/>
        <v>28000</v>
      </c>
      <c r="K31" s="3">
        <f t="shared" si="2"/>
        <v>29000</v>
      </c>
      <c r="L31" s="3">
        <f t="shared" si="3"/>
        <v>43000</v>
      </c>
      <c r="M31" s="3">
        <f t="shared" si="4"/>
        <v>44000</v>
      </c>
      <c r="N31" s="3">
        <f t="shared" si="5"/>
        <v>46000</v>
      </c>
      <c r="O31" s="3"/>
      <c r="P31" s="4"/>
      <c r="Q31" s="5" t="s">
        <v>33</v>
      </c>
      <c r="R31" s="3">
        <f ca="1">ROUND(テーブル8[[#This Row],[20代]],-3)</f>
        <v>15000</v>
      </c>
      <c r="S31" s="3">
        <f ca="1">ROUND(テーブル8[[#This Row],[30代]],-3)</f>
        <v>61000</v>
      </c>
      <c r="T31" s="3">
        <f ca="1">ROUND(テーブル8[[#This Row],[40代]],-3)</f>
        <v>29000</v>
      </c>
      <c r="U31" s="3">
        <f ca="1">ROUND(テーブル8[[#This Row],[50代]],-3)</f>
        <v>39000</v>
      </c>
      <c r="V31" s="3">
        <f ca="1">ROUND(テーブル8[[#This Row],[60代]],-3)</f>
        <v>69000</v>
      </c>
      <c r="W31" s="3">
        <f ca="1">ROUND(テーブル8[[#This Row],[70歳以上]],-3)</f>
        <v>49000</v>
      </c>
      <c r="X31" s="3"/>
      <c r="Y31" s="4"/>
      <c r="Z31" s="5" t="s">
        <v>33</v>
      </c>
      <c r="AA31" s="3">
        <f ca="1">ROUND(テーブル817[[#This Row],[20代]],-3)</f>
        <v>17000</v>
      </c>
      <c r="AB31" s="3">
        <f ca="1">ROUND(テーブル817[[#This Row],[30代]],-3)</f>
        <v>55000</v>
      </c>
      <c r="AC31" s="3">
        <f ca="1">ROUND(テーブル817[[#This Row],[40代]],-3)</f>
        <v>24000</v>
      </c>
      <c r="AD31" s="3">
        <f ca="1">ROUND(テーブル817[[#This Row],[50代]],-3)</f>
        <v>26000</v>
      </c>
      <c r="AE31" s="3">
        <f ca="1">ROUND(テーブル817[[#This Row],[60代]],-3)</f>
        <v>99000</v>
      </c>
      <c r="AF31" s="3">
        <f ca="1">ROUND(テーブル817[[#This Row],[70歳以上]],-3)</f>
        <v>39000</v>
      </c>
      <c r="AG31" s="3"/>
      <c r="AI31" s="5" t="s">
        <v>33</v>
      </c>
      <c r="AJ31" s="6">
        <f ca="1">ROUND(テーブル81730[[#This Row],[20代]],-3)</f>
        <v>12000</v>
      </c>
      <c r="AK31" s="6">
        <f ca="1">ROUND(テーブル81730[[#This Row],[30代]],-3)</f>
        <v>34000</v>
      </c>
      <c r="AL31" s="6">
        <f ca="1">ROUND(テーブル81730[[#This Row],[40代]],-3)</f>
        <v>37000</v>
      </c>
      <c r="AM31" s="6">
        <f ca="1">ROUND(テーブル81730[[#This Row],[50代]],-3)</f>
        <v>25000</v>
      </c>
      <c r="AN31" s="6">
        <f ca="1">ROUND(テーブル81730[[#This Row],[60代]],-3)</f>
        <v>73000</v>
      </c>
      <c r="AO31" s="6">
        <f ca="1">ROUND(テーブル81730[[#This Row],[70歳以上]],-3)</f>
        <v>105000</v>
      </c>
      <c r="AP31" s="6"/>
      <c r="AR31" s="5" t="s">
        <v>33</v>
      </c>
      <c r="AS31">
        <f ca="1">ROUND(テーブル8173023[[#This Row],[20代]],-3)</f>
        <v>18000</v>
      </c>
      <c r="AT31">
        <f ca="1">ROUND(テーブル8173023[[#This Row],[30代]],-3)</f>
        <v>49000</v>
      </c>
      <c r="AU31">
        <f ca="1">ROUND(テーブル8173023[[#This Row],[40代]],-3)</f>
        <v>42000</v>
      </c>
      <c r="AV31">
        <f ca="1">ROUND(テーブル8173023[[#This Row],[50代]],-3)</f>
        <v>20000</v>
      </c>
      <c r="AW31">
        <f ca="1">ROUND(テーブル8173023[[#This Row],[60代]],-3)</f>
        <v>40000</v>
      </c>
      <c r="AX31">
        <f ca="1">ROUND(テーブル8173023[[#This Row],[70歳以上]],-3)</f>
        <v>107000</v>
      </c>
    </row>
    <row r="32" spans="1:50" x14ac:dyDescent="0.55000000000000004">
      <c r="A32" s="5" t="s">
        <v>34</v>
      </c>
      <c r="B32" s="3">
        <v>51107</v>
      </c>
      <c r="C32" s="3">
        <v>28713</v>
      </c>
      <c r="D32" s="3">
        <v>32247</v>
      </c>
      <c r="E32" s="3">
        <v>42410</v>
      </c>
      <c r="F32" s="3">
        <v>41735</v>
      </c>
      <c r="G32" s="3">
        <v>46311</v>
      </c>
      <c r="H32" s="3"/>
      <c r="I32" s="3">
        <f t="shared" si="0"/>
        <v>51000</v>
      </c>
      <c r="J32" s="3">
        <f t="shared" si="1"/>
        <v>29000</v>
      </c>
      <c r="K32" s="3">
        <f t="shared" si="2"/>
        <v>32000</v>
      </c>
      <c r="L32" s="3">
        <f t="shared" si="3"/>
        <v>42000</v>
      </c>
      <c r="M32" s="3">
        <f t="shared" si="4"/>
        <v>42000</v>
      </c>
      <c r="N32" s="3">
        <f t="shared" si="5"/>
        <v>46000</v>
      </c>
      <c r="O32" s="3"/>
      <c r="P32" s="4"/>
      <c r="Q32" s="5" t="s">
        <v>34</v>
      </c>
      <c r="R32" s="3">
        <f ca="1">ROUND(テーブル8[[#This Row],[20代]],-3)</f>
        <v>14000</v>
      </c>
      <c r="S32" s="3">
        <f ca="1">ROUND(テーブル8[[#This Row],[30代]],-3)</f>
        <v>64000</v>
      </c>
      <c r="T32" s="3">
        <f ca="1">ROUND(テーブル8[[#This Row],[40代]],-3)</f>
        <v>31000</v>
      </c>
      <c r="U32" s="3">
        <f ca="1">ROUND(テーブル8[[#This Row],[50代]],-3)</f>
        <v>42000</v>
      </c>
      <c r="V32" s="3">
        <f ca="1">ROUND(テーブル8[[#This Row],[60代]],-3)</f>
        <v>69000</v>
      </c>
      <c r="W32" s="3">
        <f ca="1">ROUND(テーブル8[[#This Row],[70歳以上]],-3)</f>
        <v>49000</v>
      </c>
      <c r="X32" s="3"/>
      <c r="Y32" s="4"/>
      <c r="Z32" s="5" t="s">
        <v>34</v>
      </c>
      <c r="AA32" s="3">
        <f ca="1">ROUND(テーブル817[[#This Row],[20代]],-3)</f>
        <v>17000</v>
      </c>
      <c r="AB32" s="3">
        <f ca="1">ROUND(テーブル817[[#This Row],[30代]],-3)</f>
        <v>57000</v>
      </c>
      <c r="AC32" s="3">
        <f ca="1">ROUND(テーブル817[[#This Row],[40代]],-3)</f>
        <v>25000</v>
      </c>
      <c r="AD32" s="3">
        <f ca="1">ROUND(テーブル817[[#This Row],[50代]],-3)</f>
        <v>26000</v>
      </c>
      <c r="AE32" s="3">
        <f ca="1">ROUND(テーブル817[[#This Row],[60代]],-3)</f>
        <v>98000</v>
      </c>
      <c r="AF32" s="3">
        <f ca="1">ROUND(テーブル817[[#This Row],[70歳以上]],-3)</f>
        <v>38000</v>
      </c>
      <c r="AG32" s="3"/>
      <c r="AI32" s="5" t="s">
        <v>34</v>
      </c>
      <c r="AJ32" s="6">
        <f ca="1">ROUND(テーブル81730[[#This Row],[20代]],-3)</f>
        <v>11000</v>
      </c>
      <c r="AK32" s="6">
        <f ca="1">ROUND(テーブル81730[[#This Row],[30代]],-3)</f>
        <v>34000</v>
      </c>
      <c r="AL32" s="6">
        <f ca="1">ROUND(テーブル81730[[#This Row],[40代]],-3)</f>
        <v>33000</v>
      </c>
      <c r="AM32" s="6">
        <f ca="1">ROUND(テーブル81730[[#This Row],[50代]],-3)</f>
        <v>23000</v>
      </c>
      <c r="AN32" s="6">
        <f ca="1">ROUND(テーブル81730[[#This Row],[60代]],-3)</f>
        <v>73000</v>
      </c>
      <c r="AO32" s="6">
        <f ca="1">ROUND(テーブル81730[[#This Row],[70歳以上]],-3)</f>
        <v>104000</v>
      </c>
      <c r="AP32" s="6"/>
      <c r="AR32" s="5" t="s">
        <v>34</v>
      </c>
      <c r="AS32">
        <f ca="1">ROUND(テーブル8173023[[#This Row],[20代]],-3)</f>
        <v>17000</v>
      </c>
      <c r="AT32">
        <f ca="1">ROUND(テーブル8173023[[#This Row],[30代]],-3)</f>
        <v>51000</v>
      </c>
      <c r="AU32">
        <f ca="1">ROUND(テーブル8173023[[#This Row],[40代]],-3)</f>
        <v>41000</v>
      </c>
      <c r="AV32">
        <f ca="1">ROUND(テーブル8173023[[#This Row],[50代]],-3)</f>
        <v>19000</v>
      </c>
      <c r="AW32">
        <f ca="1">ROUND(テーブル8173023[[#This Row],[60代]],-3)</f>
        <v>41000</v>
      </c>
      <c r="AX32">
        <f ca="1">ROUND(テーブル8173023[[#This Row],[70歳以上]],-3)</f>
        <v>107000</v>
      </c>
    </row>
    <row r="33" spans="1:50" x14ac:dyDescent="0.55000000000000004">
      <c r="A33" s="5" t="s">
        <v>35</v>
      </c>
      <c r="B33" s="3">
        <v>46781</v>
      </c>
      <c r="C33" s="3">
        <v>30474</v>
      </c>
      <c r="D33" s="3">
        <v>38343</v>
      </c>
      <c r="E33" s="3">
        <v>42086</v>
      </c>
      <c r="F33" s="3">
        <v>39689</v>
      </c>
      <c r="G33" s="3">
        <v>46433</v>
      </c>
      <c r="H33" s="3"/>
      <c r="I33" s="3">
        <f t="shared" si="0"/>
        <v>47000</v>
      </c>
      <c r="J33" s="3">
        <f t="shared" si="1"/>
        <v>30000</v>
      </c>
      <c r="K33" s="3">
        <f t="shared" si="2"/>
        <v>38000</v>
      </c>
      <c r="L33" s="3">
        <f t="shared" si="3"/>
        <v>42000</v>
      </c>
      <c r="M33" s="3">
        <f t="shared" si="4"/>
        <v>40000</v>
      </c>
      <c r="N33" s="3">
        <f t="shared" si="5"/>
        <v>46000</v>
      </c>
      <c r="O33" s="3"/>
      <c r="P33" s="4"/>
      <c r="Q33" s="5" t="s">
        <v>35</v>
      </c>
      <c r="R33" s="3">
        <f ca="1">ROUND(テーブル8[[#This Row],[20代]],-3)</f>
        <v>14000</v>
      </c>
      <c r="S33" s="3">
        <f ca="1">ROUND(テーブル8[[#This Row],[30代]],-3)</f>
        <v>64000</v>
      </c>
      <c r="T33" s="3">
        <f ca="1">ROUND(テーブル8[[#This Row],[40代]],-3)</f>
        <v>32000</v>
      </c>
      <c r="U33" s="3">
        <f ca="1">ROUND(テーブル8[[#This Row],[50代]],-3)</f>
        <v>46000</v>
      </c>
      <c r="V33" s="3">
        <f ca="1">ROUND(テーブル8[[#This Row],[60代]],-3)</f>
        <v>66000</v>
      </c>
      <c r="W33" s="3">
        <f ca="1">ROUND(テーブル8[[#This Row],[70歳以上]],-3)</f>
        <v>47000</v>
      </c>
      <c r="X33" s="3"/>
      <c r="Y33" s="4"/>
      <c r="Z33" s="5" t="s">
        <v>35</v>
      </c>
      <c r="AA33" s="3">
        <f ca="1">ROUND(テーブル817[[#This Row],[20代]],-3)</f>
        <v>17000</v>
      </c>
      <c r="AB33" s="3">
        <f ca="1">ROUND(テーブル817[[#This Row],[30代]],-3)</f>
        <v>59000</v>
      </c>
      <c r="AC33" s="3">
        <f ca="1">ROUND(テーブル817[[#This Row],[40代]],-3)</f>
        <v>25000</v>
      </c>
      <c r="AD33" s="3">
        <f ca="1">ROUND(テーブル817[[#This Row],[50代]],-3)</f>
        <v>27000</v>
      </c>
      <c r="AE33" s="3">
        <f ca="1">ROUND(テーブル817[[#This Row],[60代]],-3)</f>
        <v>97000</v>
      </c>
      <c r="AF33" s="3">
        <f ca="1">ROUND(テーブル817[[#This Row],[70歳以上]],-3)</f>
        <v>37000</v>
      </c>
      <c r="AG33" s="3"/>
      <c r="AI33" s="5" t="s">
        <v>35</v>
      </c>
      <c r="AJ33" s="6">
        <f ca="1">ROUND(テーブル81730[[#This Row],[20代]],-3)</f>
        <v>12000</v>
      </c>
      <c r="AK33" s="6">
        <f ca="1">ROUND(テーブル81730[[#This Row],[30代]],-3)</f>
        <v>35000</v>
      </c>
      <c r="AL33" s="6">
        <f ca="1">ROUND(テーブル81730[[#This Row],[40代]],-3)</f>
        <v>31000</v>
      </c>
      <c r="AM33" s="6">
        <f ca="1">ROUND(テーブル81730[[#This Row],[50代]],-3)</f>
        <v>22000</v>
      </c>
      <c r="AN33" s="6">
        <f ca="1">ROUND(テーブル81730[[#This Row],[60代]],-3)</f>
        <v>71000</v>
      </c>
      <c r="AO33" s="6">
        <f ca="1">ROUND(テーブル81730[[#This Row],[70歳以上]],-3)</f>
        <v>103000</v>
      </c>
      <c r="AP33" s="6"/>
      <c r="AR33" s="5" t="s">
        <v>35</v>
      </c>
      <c r="AS33">
        <f ca="1">ROUND(テーブル8173023[[#This Row],[20代]],-3)</f>
        <v>18000</v>
      </c>
      <c r="AT33">
        <f ca="1">ROUND(テーブル8173023[[#This Row],[30代]],-3)</f>
        <v>53000</v>
      </c>
      <c r="AU33">
        <f ca="1">ROUND(テーブル8173023[[#This Row],[40代]],-3)</f>
        <v>42000</v>
      </c>
      <c r="AV33">
        <f ca="1">ROUND(テーブル8173023[[#This Row],[50代]],-3)</f>
        <v>18000</v>
      </c>
      <c r="AW33">
        <f ca="1">ROUND(テーブル8173023[[#This Row],[60代]],-3)</f>
        <v>42000</v>
      </c>
      <c r="AX33">
        <f ca="1">ROUND(テーブル8173023[[#This Row],[70歳以上]],-3)</f>
        <v>108000</v>
      </c>
    </row>
    <row r="34" spans="1:50" x14ac:dyDescent="0.55000000000000004">
      <c r="A34" s="5" t="s">
        <v>36</v>
      </c>
      <c r="B34" s="3">
        <v>46624</v>
      </c>
      <c r="C34" s="3">
        <v>31566</v>
      </c>
      <c r="D34" s="3">
        <v>40907</v>
      </c>
      <c r="E34" s="3">
        <v>40622</v>
      </c>
      <c r="F34" s="3">
        <v>39916</v>
      </c>
      <c r="G34" s="3">
        <v>45415</v>
      </c>
      <c r="H34" s="3"/>
      <c r="I34" s="3">
        <f t="shared" si="0"/>
        <v>47000</v>
      </c>
      <c r="J34" s="3">
        <f t="shared" si="1"/>
        <v>32000</v>
      </c>
      <c r="K34" s="3">
        <f t="shared" si="2"/>
        <v>41000</v>
      </c>
      <c r="L34" s="3">
        <f t="shared" si="3"/>
        <v>41000</v>
      </c>
      <c r="M34" s="3">
        <f t="shared" si="4"/>
        <v>40000</v>
      </c>
      <c r="N34" s="3">
        <f t="shared" si="5"/>
        <v>45000</v>
      </c>
      <c r="O34" s="3"/>
      <c r="P34" s="4"/>
      <c r="Q34" s="5" t="s">
        <v>36</v>
      </c>
      <c r="R34" s="3">
        <f ca="1">ROUND(テーブル8[[#This Row],[20代]],-3)</f>
        <v>12000</v>
      </c>
      <c r="S34" s="3">
        <f ca="1">ROUND(テーブル8[[#This Row],[30代]],-3)</f>
        <v>64000</v>
      </c>
      <c r="T34" s="3">
        <f ca="1">ROUND(テーブル8[[#This Row],[40代]],-3)</f>
        <v>35000</v>
      </c>
      <c r="U34" s="3">
        <f ca="1">ROUND(テーブル8[[#This Row],[50代]],-3)</f>
        <v>47000</v>
      </c>
      <c r="V34" s="3">
        <f ca="1">ROUND(テーブル8[[#This Row],[60代]],-3)</f>
        <v>66000</v>
      </c>
      <c r="W34" s="3">
        <f ca="1">ROUND(テーブル8[[#This Row],[70歳以上]],-3)</f>
        <v>46000</v>
      </c>
      <c r="X34" s="3"/>
      <c r="Y34" s="4"/>
      <c r="Z34" s="5" t="s">
        <v>36</v>
      </c>
      <c r="AA34" s="3">
        <f ca="1">ROUND(テーブル817[[#This Row],[20代]],-3)</f>
        <v>17000</v>
      </c>
      <c r="AB34" s="3">
        <f ca="1">ROUND(テーブル817[[#This Row],[30代]],-3)</f>
        <v>60000</v>
      </c>
      <c r="AC34" s="3">
        <f ca="1">ROUND(テーブル817[[#This Row],[40代]],-3)</f>
        <v>25000</v>
      </c>
      <c r="AD34" s="3">
        <f ca="1">ROUND(テーブル817[[#This Row],[50代]],-3)</f>
        <v>28000</v>
      </c>
      <c r="AE34" s="3">
        <f ca="1">ROUND(テーブル817[[#This Row],[60代]],-3)</f>
        <v>98000</v>
      </c>
      <c r="AF34" s="3">
        <f ca="1">ROUND(テーブル817[[#This Row],[70歳以上]],-3)</f>
        <v>33000</v>
      </c>
      <c r="AG34" s="3"/>
      <c r="AI34" s="5" t="s">
        <v>36</v>
      </c>
      <c r="AJ34" s="6">
        <f ca="1">ROUND(テーブル81730[[#This Row],[20代]],-3)</f>
        <v>15000</v>
      </c>
      <c r="AK34" s="6">
        <f ca="1">ROUND(テーブル81730[[#This Row],[30代]],-3)</f>
        <v>39000</v>
      </c>
      <c r="AL34" s="6">
        <f ca="1">ROUND(テーブル81730[[#This Row],[40代]],-3)</f>
        <v>30000</v>
      </c>
      <c r="AM34" s="6">
        <f ca="1">ROUND(テーブル81730[[#This Row],[50代]],-3)</f>
        <v>22000</v>
      </c>
      <c r="AN34" s="6">
        <f ca="1">ROUND(テーブル81730[[#This Row],[60代]],-3)</f>
        <v>72000</v>
      </c>
      <c r="AO34" s="6">
        <f ca="1">ROUND(テーブル81730[[#This Row],[70歳以上]],-3)</f>
        <v>101000</v>
      </c>
      <c r="AP34" s="6"/>
      <c r="AR34" s="5" t="s">
        <v>36</v>
      </c>
      <c r="AS34">
        <f ca="1">ROUND(テーブル8173023[[#This Row],[20代]],-3)</f>
        <v>17000</v>
      </c>
      <c r="AT34">
        <f ca="1">ROUND(テーブル8173023[[#This Row],[30代]],-3)</f>
        <v>60000</v>
      </c>
      <c r="AU34">
        <f ca="1">ROUND(テーブル8173023[[#This Row],[40代]],-3)</f>
        <v>41000</v>
      </c>
      <c r="AV34">
        <f ca="1">ROUND(テーブル8173023[[#This Row],[50代]],-3)</f>
        <v>18000</v>
      </c>
      <c r="AW34">
        <f ca="1">ROUND(テーブル8173023[[#This Row],[60代]],-3)</f>
        <v>42000</v>
      </c>
      <c r="AX34">
        <f ca="1">ROUND(テーブル8173023[[#This Row],[70歳以上]],-3)</f>
        <v>108000</v>
      </c>
    </row>
    <row r="35" spans="1:50" x14ac:dyDescent="0.55000000000000004">
      <c r="A35" s="5" t="s">
        <v>37</v>
      </c>
      <c r="B35" s="3">
        <v>48894</v>
      </c>
      <c r="C35" s="3">
        <v>32004</v>
      </c>
      <c r="D35" s="3">
        <v>40546</v>
      </c>
      <c r="E35" s="3">
        <v>40666</v>
      </c>
      <c r="F35" s="3">
        <v>39784</v>
      </c>
      <c r="G35" s="3">
        <v>45835</v>
      </c>
      <c r="H35" s="3"/>
      <c r="I35" s="3">
        <f t="shared" si="0"/>
        <v>49000</v>
      </c>
      <c r="J35" s="3">
        <f t="shared" si="1"/>
        <v>32000</v>
      </c>
      <c r="K35" s="3">
        <f t="shared" si="2"/>
        <v>41000</v>
      </c>
      <c r="L35" s="3">
        <f t="shared" si="3"/>
        <v>41000</v>
      </c>
      <c r="M35" s="3">
        <f t="shared" si="4"/>
        <v>40000</v>
      </c>
      <c r="N35" s="3">
        <f t="shared" si="5"/>
        <v>46000</v>
      </c>
      <c r="O35" s="3"/>
      <c r="P35" s="4"/>
      <c r="Q35" s="5" t="s">
        <v>37</v>
      </c>
      <c r="R35" s="3">
        <f ca="1">ROUND(テーブル8[[#This Row],[20代]],-3)</f>
        <v>12000</v>
      </c>
      <c r="S35" s="3">
        <f ca="1">ROUND(テーブル8[[#This Row],[30代]],-3)</f>
        <v>64000</v>
      </c>
      <c r="T35" s="3">
        <f ca="1">ROUND(テーブル8[[#This Row],[40代]],-3)</f>
        <v>36000</v>
      </c>
      <c r="U35" s="3">
        <f ca="1">ROUND(テーブル8[[#This Row],[50代]],-3)</f>
        <v>47000</v>
      </c>
      <c r="V35" s="3">
        <f ca="1">ROUND(テーブル8[[#This Row],[60代]],-3)</f>
        <v>66000</v>
      </c>
      <c r="W35" s="3">
        <f ca="1">ROUND(テーブル8[[#This Row],[70歳以上]],-3)</f>
        <v>45000</v>
      </c>
      <c r="X35" s="3"/>
      <c r="Y35" s="4"/>
      <c r="Z35" s="5" t="s">
        <v>37</v>
      </c>
      <c r="AA35" s="3">
        <f ca="1">ROUND(テーブル817[[#This Row],[20代]],-3)</f>
        <v>16000</v>
      </c>
      <c r="AB35" s="3">
        <f ca="1">ROUND(テーブル817[[#This Row],[30代]],-3)</f>
        <v>60000</v>
      </c>
      <c r="AC35" s="3">
        <f ca="1">ROUND(テーブル817[[#This Row],[40代]],-3)</f>
        <v>25000</v>
      </c>
      <c r="AD35" s="3">
        <f ca="1">ROUND(テーブル817[[#This Row],[50代]],-3)</f>
        <v>28000</v>
      </c>
      <c r="AE35" s="3">
        <f ca="1">ROUND(テーブル817[[#This Row],[60代]],-3)</f>
        <v>97000</v>
      </c>
      <c r="AF35" s="3">
        <f ca="1">ROUND(テーブル817[[#This Row],[70歳以上]],-3)</f>
        <v>27000</v>
      </c>
      <c r="AG35" s="3"/>
      <c r="AI35" s="5" t="s">
        <v>37</v>
      </c>
      <c r="AJ35" s="6">
        <f ca="1">ROUND(テーブル81730[[#This Row],[20代]],-3)</f>
        <v>15000</v>
      </c>
      <c r="AK35" s="6">
        <f ca="1">ROUND(テーブル81730[[#This Row],[30代]],-3)</f>
        <v>43000</v>
      </c>
      <c r="AL35" s="6">
        <f ca="1">ROUND(テーブル81730[[#This Row],[40代]],-3)</f>
        <v>28000</v>
      </c>
      <c r="AM35" s="6">
        <f ca="1">ROUND(テーブル81730[[#This Row],[50代]],-3)</f>
        <v>21000</v>
      </c>
      <c r="AN35" s="6">
        <f ca="1">ROUND(テーブル81730[[#This Row],[60代]],-3)</f>
        <v>71000</v>
      </c>
      <c r="AO35" s="6">
        <f ca="1">ROUND(テーブル81730[[#This Row],[70歳以上]],-3)</f>
        <v>97000</v>
      </c>
      <c r="AP35" s="6"/>
      <c r="AR35" s="5" t="s">
        <v>37</v>
      </c>
      <c r="AS35">
        <f ca="1">ROUND(テーブル8173023[[#This Row],[20代]],-3)</f>
        <v>17000</v>
      </c>
      <c r="AT35">
        <f ca="1">ROUND(テーブル8173023[[#This Row],[30代]],-3)</f>
        <v>63000</v>
      </c>
      <c r="AU35">
        <f ca="1">ROUND(テーブル8173023[[#This Row],[40代]],-3)</f>
        <v>41000</v>
      </c>
      <c r="AV35">
        <f ca="1">ROUND(テーブル8173023[[#This Row],[50代]],-3)</f>
        <v>16000</v>
      </c>
      <c r="AW35">
        <f ca="1">ROUND(テーブル8173023[[#This Row],[60代]],-3)</f>
        <v>41000</v>
      </c>
      <c r="AX35">
        <f ca="1">ROUND(テーブル8173023[[#This Row],[70歳以上]],-3)</f>
        <v>104000</v>
      </c>
    </row>
    <row r="36" spans="1:50" x14ac:dyDescent="0.55000000000000004">
      <c r="A36" s="5" t="s">
        <v>38</v>
      </c>
      <c r="B36" s="3">
        <v>49864</v>
      </c>
      <c r="C36" s="3">
        <v>31771</v>
      </c>
      <c r="D36" s="3">
        <v>41096</v>
      </c>
      <c r="E36" s="3">
        <v>41620</v>
      </c>
      <c r="F36" s="3">
        <v>39822</v>
      </c>
      <c r="G36" s="3">
        <v>45519</v>
      </c>
      <c r="H36" s="3"/>
      <c r="I36" s="3">
        <f t="shared" si="0"/>
        <v>50000</v>
      </c>
      <c r="J36" s="3">
        <f t="shared" si="1"/>
        <v>32000</v>
      </c>
      <c r="K36" s="3">
        <f t="shared" si="2"/>
        <v>41000</v>
      </c>
      <c r="L36" s="3">
        <f t="shared" si="3"/>
        <v>42000</v>
      </c>
      <c r="M36" s="3">
        <f t="shared" si="4"/>
        <v>40000</v>
      </c>
      <c r="N36" s="3">
        <f t="shared" si="5"/>
        <v>46000</v>
      </c>
      <c r="O36" s="3"/>
      <c r="P36" s="4"/>
      <c r="Q36" s="5" t="s">
        <v>38</v>
      </c>
      <c r="R36" s="3">
        <f ca="1">ROUND(テーブル8[[#This Row],[20代]],-3)</f>
        <v>12000</v>
      </c>
      <c r="S36" s="3">
        <f ca="1">ROUND(テーブル8[[#This Row],[30代]],-3)</f>
        <v>64000</v>
      </c>
      <c r="T36" s="3">
        <f ca="1">ROUND(テーブル8[[#This Row],[40代]],-3)</f>
        <v>37000</v>
      </c>
      <c r="U36" s="3">
        <f ca="1">ROUND(テーブル8[[#This Row],[50代]],-3)</f>
        <v>48000</v>
      </c>
      <c r="V36" s="3">
        <f ca="1">ROUND(テーブル8[[#This Row],[60代]],-3)</f>
        <v>65000</v>
      </c>
      <c r="W36" s="3">
        <f ca="1">ROUND(テーブル8[[#This Row],[70歳以上]],-3)</f>
        <v>43000</v>
      </c>
      <c r="X36" s="3"/>
      <c r="Y36" s="4"/>
      <c r="Z36" s="5" t="s">
        <v>38</v>
      </c>
      <c r="AA36" s="3">
        <f ca="1">ROUND(テーブル817[[#This Row],[20代]],-3)</f>
        <v>16000</v>
      </c>
      <c r="AB36" s="3">
        <f ca="1">ROUND(テーブル817[[#This Row],[30代]],-3)</f>
        <v>61000</v>
      </c>
      <c r="AC36" s="3">
        <f ca="1">ROUND(テーブル817[[#This Row],[40代]],-3)</f>
        <v>25000</v>
      </c>
      <c r="AD36" s="3">
        <f ca="1">ROUND(テーブル817[[#This Row],[50代]],-3)</f>
        <v>28000</v>
      </c>
      <c r="AE36" s="3">
        <f ca="1">ROUND(テーブル817[[#This Row],[60代]],-3)</f>
        <v>95000</v>
      </c>
      <c r="AF36" s="3">
        <f ca="1">ROUND(テーブル817[[#This Row],[70歳以上]],-3)</f>
        <v>24000</v>
      </c>
      <c r="AG36" s="3"/>
      <c r="AI36" s="5" t="s">
        <v>38</v>
      </c>
      <c r="AJ36" s="6">
        <f ca="1">ROUND(テーブル81730[[#This Row],[20代]],-3)</f>
        <v>16000</v>
      </c>
      <c r="AK36" s="6">
        <f ca="1">ROUND(テーブル81730[[#This Row],[30代]],-3)</f>
        <v>46000</v>
      </c>
      <c r="AL36" s="6">
        <f ca="1">ROUND(テーブル81730[[#This Row],[40代]],-3)</f>
        <v>27000</v>
      </c>
      <c r="AM36" s="6">
        <f ca="1">ROUND(テーブル81730[[#This Row],[50代]],-3)</f>
        <v>20000</v>
      </c>
      <c r="AN36" s="6">
        <f ca="1">ROUND(テーブル81730[[#This Row],[60代]],-3)</f>
        <v>69000</v>
      </c>
      <c r="AO36" s="6">
        <f ca="1">ROUND(テーブル81730[[#This Row],[70歳以上]],-3)</f>
        <v>92000</v>
      </c>
      <c r="AP36" s="6"/>
      <c r="AR36" s="5" t="s">
        <v>38</v>
      </c>
      <c r="AS36">
        <f ca="1">ROUND(テーブル8173023[[#This Row],[20代]],-3)</f>
        <v>17000</v>
      </c>
      <c r="AT36">
        <f ca="1">ROUND(テーブル8173023[[#This Row],[30代]],-3)</f>
        <v>64000</v>
      </c>
      <c r="AU36">
        <f ca="1">ROUND(テーブル8173023[[#This Row],[40代]],-3)</f>
        <v>40000</v>
      </c>
      <c r="AV36">
        <f ca="1">ROUND(テーブル8173023[[#This Row],[50代]],-3)</f>
        <v>16000</v>
      </c>
      <c r="AW36">
        <f ca="1">ROUND(テーブル8173023[[#This Row],[60代]],-3)</f>
        <v>41000</v>
      </c>
      <c r="AX36">
        <f ca="1">ROUND(テーブル8173023[[#This Row],[70歳以上]],-3)</f>
        <v>99000</v>
      </c>
    </row>
    <row r="37" spans="1:50" x14ac:dyDescent="0.55000000000000004">
      <c r="A37" s="5" t="s">
        <v>39</v>
      </c>
      <c r="B37" s="3">
        <v>49818</v>
      </c>
      <c r="C37" s="3">
        <v>31492</v>
      </c>
      <c r="D37" s="3">
        <v>41813</v>
      </c>
      <c r="E37" s="3">
        <v>40422</v>
      </c>
      <c r="F37" s="3">
        <v>39868</v>
      </c>
      <c r="G37" s="3">
        <v>45267</v>
      </c>
      <c r="H37" s="3"/>
      <c r="I37" s="3">
        <f t="shared" si="0"/>
        <v>50000</v>
      </c>
      <c r="J37" s="3">
        <f t="shared" si="1"/>
        <v>31000</v>
      </c>
      <c r="K37" s="3">
        <f t="shared" si="2"/>
        <v>42000</v>
      </c>
      <c r="L37" s="3">
        <f t="shared" si="3"/>
        <v>40000</v>
      </c>
      <c r="M37" s="3">
        <f t="shared" si="4"/>
        <v>40000</v>
      </c>
      <c r="N37" s="3">
        <f t="shared" si="5"/>
        <v>45000</v>
      </c>
      <c r="O37" s="3"/>
      <c r="P37" s="4"/>
      <c r="Q37" s="5" t="s">
        <v>39</v>
      </c>
      <c r="R37" s="3">
        <f ca="1">ROUND(テーブル8[[#This Row],[20代]],-3)</f>
        <v>12000</v>
      </c>
      <c r="S37" s="3">
        <f ca="1">ROUND(テーブル8[[#This Row],[30代]],-3)</f>
        <v>64000</v>
      </c>
      <c r="T37" s="3">
        <f ca="1">ROUND(テーブル8[[#This Row],[40代]],-3)</f>
        <v>39000</v>
      </c>
      <c r="U37" s="3">
        <f ca="1">ROUND(テーブル8[[#This Row],[50代]],-3)</f>
        <v>49000</v>
      </c>
      <c r="V37" s="3">
        <f ca="1">ROUND(テーブル8[[#This Row],[60代]],-3)</f>
        <v>64000</v>
      </c>
      <c r="W37" s="3">
        <f ca="1">ROUND(テーブル8[[#This Row],[70歳以上]],-3)</f>
        <v>42000</v>
      </c>
      <c r="X37" s="3"/>
      <c r="Y37" s="4"/>
      <c r="Z37" s="5" t="s">
        <v>39</v>
      </c>
      <c r="AA37" s="3">
        <f ca="1">ROUND(テーブル817[[#This Row],[20代]],-3)</f>
        <v>16000</v>
      </c>
      <c r="AB37" s="3">
        <f ca="1">ROUND(テーブル817[[#This Row],[30代]],-3)</f>
        <v>62000</v>
      </c>
      <c r="AC37" s="3">
        <f ca="1">ROUND(テーブル817[[#This Row],[40代]],-3)</f>
        <v>25000</v>
      </c>
      <c r="AD37" s="3">
        <f ca="1">ROUND(テーブル817[[#This Row],[50代]],-3)</f>
        <v>27000</v>
      </c>
      <c r="AE37" s="3">
        <f ca="1">ROUND(テーブル817[[#This Row],[60代]],-3)</f>
        <v>90000</v>
      </c>
      <c r="AF37" s="3">
        <f ca="1">ROUND(テーブル817[[#This Row],[70歳以上]],-3)</f>
        <v>23000</v>
      </c>
      <c r="AG37" s="3"/>
      <c r="AI37" s="5" t="s">
        <v>39</v>
      </c>
      <c r="AJ37" s="6">
        <f ca="1">ROUND(テーブル81730[[#This Row],[20代]],-3)</f>
        <v>13000</v>
      </c>
      <c r="AK37" s="6">
        <f ca="1">ROUND(テーブル81730[[#This Row],[30代]],-3)</f>
        <v>46000</v>
      </c>
      <c r="AL37" s="6">
        <f ca="1">ROUND(テーブル81730[[#This Row],[40代]],-3)</f>
        <v>28000</v>
      </c>
      <c r="AM37" s="6">
        <f ca="1">ROUND(テーブル81730[[#This Row],[50代]],-3)</f>
        <v>20000</v>
      </c>
      <c r="AN37" s="6">
        <f ca="1">ROUND(テーブル81730[[#This Row],[60代]],-3)</f>
        <v>68000</v>
      </c>
      <c r="AO37" s="6">
        <f ca="1">ROUND(テーブル81730[[#This Row],[70歳以上]],-3)</f>
        <v>91000</v>
      </c>
      <c r="AP37" s="6"/>
      <c r="AR37" s="5" t="s">
        <v>39</v>
      </c>
      <c r="AS37">
        <f ca="1">ROUND(テーブル8173023[[#This Row],[20代]],-3)</f>
        <v>16000</v>
      </c>
      <c r="AT37">
        <f ca="1">ROUND(テーブル8173023[[#This Row],[30代]],-3)</f>
        <v>66000</v>
      </c>
      <c r="AU37">
        <f ca="1">ROUND(テーブル8173023[[#This Row],[40代]],-3)</f>
        <v>39000</v>
      </c>
      <c r="AV37">
        <f ca="1">ROUND(テーブル8173023[[#This Row],[50代]],-3)</f>
        <v>16000</v>
      </c>
      <c r="AW37">
        <f ca="1">ROUND(テーブル8173023[[#This Row],[60代]],-3)</f>
        <v>40000</v>
      </c>
      <c r="AX37">
        <f ca="1">ROUND(テーブル8173023[[#This Row],[70歳以上]],-3)</f>
        <v>94000</v>
      </c>
    </row>
    <row r="38" spans="1:50" x14ac:dyDescent="0.55000000000000004">
      <c r="A38" s="5" t="s">
        <v>40</v>
      </c>
      <c r="B38" s="3">
        <v>50143</v>
      </c>
      <c r="C38" s="3">
        <v>29942</v>
      </c>
      <c r="D38" s="3">
        <v>42834</v>
      </c>
      <c r="E38" s="3">
        <v>39205</v>
      </c>
      <c r="F38" s="3">
        <v>44276</v>
      </c>
      <c r="G38" s="3">
        <v>44804</v>
      </c>
      <c r="H38" s="3"/>
      <c r="I38" s="3">
        <f t="shared" si="0"/>
        <v>50000</v>
      </c>
      <c r="J38" s="3">
        <f t="shared" si="1"/>
        <v>30000</v>
      </c>
      <c r="K38" s="3">
        <f t="shared" si="2"/>
        <v>43000</v>
      </c>
      <c r="L38" s="3">
        <f t="shared" si="3"/>
        <v>39000</v>
      </c>
      <c r="M38" s="3">
        <f t="shared" si="4"/>
        <v>44000</v>
      </c>
      <c r="N38" s="3">
        <f t="shared" si="5"/>
        <v>45000</v>
      </c>
      <c r="O38" s="3"/>
      <c r="P38" s="4"/>
      <c r="Q38" s="5" t="s">
        <v>40</v>
      </c>
      <c r="R38" s="3">
        <f ca="1">ROUND(テーブル8[[#This Row],[20代]],-3)</f>
        <v>12000</v>
      </c>
      <c r="S38" s="3">
        <f ca="1">ROUND(テーブル8[[#This Row],[30代]],-3)</f>
        <v>65000</v>
      </c>
      <c r="T38" s="3">
        <f ca="1">ROUND(テーブル8[[#This Row],[40代]],-3)</f>
        <v>39000</v>
      </c>
      <c r="U38" s="3">
        <f ca="1">ROUND(テーブル8[[#This Row],[50代]],-3)</f>
        <v>49000</v>
      </c>
      <c r="V38" s="3">
        <f ca="1">ROUND(テーブル8[[#This Row],[60代]],-3)</f>
        <v>66000</v>
      </c>
      <c r="W38" s="3">
        <f ca="1">ROUND(テーブル8[[#This Row],[70歳以上]],-3)</f>
        <v>41000</v>
      </c>
      <c r="X38" s="3"/>
      <c r="Y38" s="4"/>
      <c r="Z38" s="5" t="s">
        <v>40</v>
      </c>
      <c r="AA38" s="3">
        <f ca="1">ROUND(テーブル817[[#This Row],[20代]],-3)</f>
        <v>16000</v>
      </c>
      <c r="AB38" s="3">
        <f ca="1">ROUND(テーブル817[[#This Row],[30代]],-3)</f>
        <v>61000</v>
      </c>
      <c r="AC38" s="3">
        <f ca="1">ROUND(テーブル817[[#This Row],[40代]],-3)</f>
        <v>25000</v>
      </c>
      <c r="AD38" s="3">
        <f ca="1">ROUND(テーブル817[[#This Row],[50代]],-3)</f>
        <v>27000</v>
      </c>
      <c r="AE38" s="3">
        <f ca="1">ROUND(テーブル817[[#This Row],[60代]],-3)</f>
        <v>88000</v>
      </c>
      <c r="AF38" s="3">
        <f ca="1">ROUND(テーブル817[[#This Row],[70歳以上]],-3)</f>
        <v>20000</v>
      </c>
      <c r="AG38" s="3"/>
      <c r="AI38" s="5" t="s">
        <v>40</v>
      </c>
      <c r="AJ38" s="6">
        <f ca="1">ROUND(テーブル81730[[#This Row],[20代]],-3)</f>
        <v>17000</v>
      </c>
      <c r="AK38" s="6">
        <f ca="1">ROUND(テーブル81730[[#This Row],[30代]],-3)</f>
        <v>47000</v>
      </c>
      <c r="AL38" s="6">
        <f ca="1">ROUND(テーブル81730[[#This Row],[40代]],-3)</f>
        <v>27000</v>
      </c>
      <c r="AM38" s="6">
        <f ca="1">ROUND(テーブル81730[[#This Row],[50代]],-3)</f>
        <v>20000</v>
      </c>
      <c r="AN38" s="6">
        <f ca="1">ROUND(テーブル81730[[#This Row],[60代]],-3)</f>
        <v>66000</v>
      </c>
      <c r="AO38" s="6">
        <f ca="1">ROUND(テーブル81730[[#This Row],[70歳以上]],-3)</f>
        <v>88000</v>
      </c>
      <c r="AP38" s="6"/>
      <c r="AR38" s="5" t="s">
        <v>40</v>
      </c>
      <c r="AS38">
        <f ca="1">ROUND(テーブル8173023[[#This Row],[20代]],-3)</f>
        <v>18000</v>
      </c>
      <c r="AT38">
        <f ca="1">ROUND(テーブル8173023[[#This Row],[30代]],-3)</f>
        <v>67000</v>
      </c>
      <c r="AU38">
        <f ca="1">ROUND(テーブル8173023[[#This Row],[40代]],-3)</f>
        <v>38000</v>
      </c>
      <c r="AV38">
        <f ca="1">ROUND(テーブル8173023[[#This Row],[50代]],-3)</f>
        <v>17000</v>
      </c>
      <c r="AW38">
        <f ca="1">ROUND(テーブル8173023[[#This Row],[60代]],-3)</f>
        <v>40000</v>
      </c>
      <c r="AX38">
        <f ca="1">ROUND(テーブル8173023[[#This Row],[70歳以上]],-3)</f>
        <v>92000</v>
      </c>
    </row>
    <row r="39" spans="1:50" x14ac:dyDescent="0.55000000000000004">
      <c r="A39" s="5" t="s">
        <v>41</v>
      </c>
      <c r="B39" s="3">
        <v>49823</v>
      </c>
      <c r="C39" s="3">
        <v>29082</v>
      </c>
      <c r="D39" s="3">
        <v>43799</v>
      </c>
      <c r="E39" s="3">
        <v>36300</v>
      </c>
      <c r="F39" s="3">
        <v>43963</v>
      </c>
      <c r="G39" s="3">
        <v>44301</v>
      </c>
      <c r="H39" s="3"/>
      <c r="I39" s="3">
        <f t="shared" si="0"/>
        <v>50000</v>
      </c>
      <c r="J39" s="3">
        <f t="shared" si="1"/>
        <v>29000</v>
      </c>
      <c r="K39" s="3">
        <f t="shared" si="2"/>
        <v>44000</v>
      </c>
      <c r="L39" s="3">
        <f t="shared" si="3"/>
        <v>36000</v>
      </c>
      <c r="M39" s="3">
        <f t="shared" si="4"/>
        <v>44000</v>
      </c>
      <c r="N39" s="3">
        <f t="shared" si="5"/>
        <v>44000</v>
      </c>
      <c r="O39" s="3"/>
      <c r="P39" s="4"/>
      <c r="Q39" s="5" t="s">
        <v>41</v>
      </c>
      <c r="R39" s="3">
        <f ca="1">ROUND(テーブル8[[#This Row],[20代]],-3)</f>
        <v>12000</v>
      </c>
      <c r="S39" s="3">
        <f ca="1">ROUND(テーブル8[[#This Row],[30代]],-3)</f>
        <v>64000</v>
      </c>
      <c r="T39" s="3">
        <f ca="1">ROUND(テーブル8[[#This Row],[40代]],-3)</f>
        <v>39000</v>
      </c>
      <c r="U39" s="3">
        <f ca="1">ROUND(テーブル8[[#This Row],[50代]],-3)</f>
        <v>49000</v>
      </c>
      <c r="V39" s="3">
        <f ca="1">ROUND(テーブル8[[#This Row],[60代]],-3)</f>
        <v>65000</v>
      </c>
      <c r="W39" s="3">
        <f ca="1">ROUND(テーブル8[[#This Row],[70歳以上]],-3)</f>
        <v>39000</v>
      </c>
      <c r="X39" s="3"/>
      <c r="Y39" s="4"/>
      <c r="Z39" s="5" t="s">
        <v>41</v>
      </c>
      <c r="AA39" s="3">
        <f ca="1">ROUND(テーブル817[[#This Row],[20代]],-3)</f>
        <v>16000</v>
      </c>
      <c r="AB39" s="3">
        <f ca="1">ROUND(テーブル817[[#This Row],[30代]],-3)</f>
        <v>61000</v>
      </c>
      <c r="AC39" s="3">
        <f ca="1">ROUND(テーブル817[[#This Row],[40代]],-3)</f>
        <v>24000</v>
      </c>
      <c r="AD39" s="3">
        <f ca="1">ROUND(テーブル817[[#This Row],[50代]],-3)</f>
        <v>27000</v>
      </c>
      <c r="AE39" s="3">
        <f ca="1">ROUND(テーブル817[[#This Row],[60代]],-3)</f>
        <v>86000</v>
      </c>
      <c r="AF39" s="3">
        <f ca="1">ROUND(テーブル817[[#This Row],[70歳以上]],-3)</f>
        <v>20000</v>
      </c>
      <c r="AG39" s="3"/>
      <c r="AI39" s="5" t="s">
        <v>41</v>
      </c>
      <c r="AJ39" s="6">
        <f ca="1">ROUND(テーブル81730[[#This Row],[20代]],-3)</f>
        <v>15000</v>
      </c>
      <c r="AK39" s="6">
        <f ca="1">ROUND(テーブル81730[[#This Row],[30代]],-3)</f>
        <v>47000</v>
      </c>
      <c r="AL39" s="6">
        <f ca="1">ROUND(テーブル81730[[#This Row],[40代]],-3)</f>
        <v>25000</v>
      </c>
      <c r="AM39" s="6">
        <f ca="1">ROUND(テーブル81730[[#This Row],[50代]],-3)</f>
        <v>19000</v>
      </c>
      <c r="AN39" s="6">
        <f ca="1">ROUND(テーブル81730[[#This Row],[60代]],-3)</f>
        <v>65000</v>
      </c>
      <c r="AO39" s="6">
        <f ca="1">ROUND(テーブル81730[[#This Row],[70歳以上]],-3)</f>
        <v>85000</v>
      </c>
      <c r="AP39" s="6"/>
      <c r="AR39" s="5" t="s">
        <v>41</v>
      </c>
      <c r="AS39">
        <f ca="1">ROUND(テーブル8173023[[#This Row],[20代]],-3)</f>
        <v>18000</v>
      </c>
      <c r="AT39">
        <f ca="1">ROUND(テーブル8173023[[#This Row],[30代]],-3)</f>
        <v>67000</v>
      </c>
      <c r="AU39">
        <f ca="1">ROUND(テーブル8173023[[#This Row],[40代]],-3)</f>
        <v>37000</v>
      </c>
      <c r="AV39">
        <f ca="1">ROUND(テーブル8173023[[#This Row],[50代]],-3)</f>
        <v>17000</v>
      </c>
      <c r="AW39">
        <f ca="1">ROUND(テーブル8173023[[#This Row],[60代]],-3)</f>
        <v>38000</v>
      </c>
      <c r="AX39">
        <f ca="1">ROUND(テーブル8173023[[#This Row],[70歳以上]],-3)</f>
        <v>90000</v>
      </c>
    </row>
    <row r="40" spans="1:50" x14ac:dyDescent="0.55000000000000004">
      <c r="A40" s="5" t="s">
        <v>42</v>
      </c>
      <c r="B40" s="3">
        <v>50266</v>
      </c>
      <c r="C40" s="3">
        <v>28551</v>
      </c>
      <c r="D40" s="3">
        <v>43746</v>
      </c>
      <c r="E40" s="3">
        <v>35455</v>
      </c>
      <c r="F40" s="3">
        <v>43779</v>
      </c>
      <c r="G40" s="3">
        <v>44816</v>
      </c>
      <c r="H40" s="3"/>
      <c r="I40" s="3">
        <f t="shared" si="0"/>
        <v>50000</v>
      </c>
      <c r="J40" s="3">
        <f t="shared" si="1"/>
        <v>29000</v>
      </c>
      <c r="K40" s="3">
        <f t="shared" si="2"/>
        <v>44000</v>
      </c>
      <c r="L40" s="3">
        <f t="shared" si="3"/>
        <v>35000</v>
      </c>
      <c r="M40" s="3">
        <f t="shared" si="4"/>
        <v>44000</v>
      </c>
      <c r="N40" s="3">
        <f t="shared" si="5"/>
        <v>45000</v>
      </c>
      <c r="O40" s="3"/>
      <c r="P40" s="4"/>
      <c r="Q40" s="5" t="s">
        <v>42</v>
      </c>
      <c r="R40" s="3">
        <f ca="1">ROUND(テーブル8[[#This Row],[20代]],-3)</f>
        <v>12000</v>
      </c>
      <c r="S40" s="3">
        <f ca="1">ROUND(テーブル8[[#This Row],[30代]],-3)</f>
        <v>64000</v>
      </c>
      <c r="T40" s="3">
        <f ca="1">ROUND(テーブル8[[#This Row],[40代]],-3)</f>
        <v>39000</v>
      </c>
      <c r="U40" s="3">
        <f ca="1">ROUND(テーブル8[[#This Row],[50代]],-3)</f>
        <v>49000</v>
      </c>
      <c r="V40" s="3">
        <f ca="1">ROUND(テーブル8[[#This Row],[60代]],-3)</f>
        <v>63000</v>
      </c>
      <c r="W40" s="3">
        <f ca="1">ROUND(テーブル8[[#This Row],[70歳以上]],-3)</f>
        <v>39000</v>
      </c>
      <c r="X40" s="3"/>
      <c r="Y40" s="4"/>
      <c r="Z40" s="5" t="s">
        <v>42</v>
      </c>
      <c r="AA40" s="3">
        <f ca="1">ROUND(テーブル817[[#This Row],[20代]],-3)</f>
        <v>16000</v>
      </c>
      <c r="AB40" s="3">
        <f ca="1">ROUND(テーブル817[[#This Row],[30代]],-3)</f>
        <v>62000</v>
      </c>
      <c r="AC40" s="3">
        <f ca="1">ROUND(テーブル817[[#This Row],[40代]],-3)</f>
        <v>24000</v>
      </c>
      <c r="AD40" s="3">
        <f ca="1">ROUND(テーブル817[[#This Row],[50代]],-3)</f>
        <v>26000</v>
      </c>
      <c r="AE40" s="3">
        <f ca="1">ROUND(テーブル817[[#This Row],[60代]],-3)</f>
        <v>83000</v>
      </c>
      <c r="AF40" s="3">
        <f ca="1">ROUND(テーブル817[[#This Row],[70歳以上]],-3)</f>
        <v>19000</v>
      </c>
      <c r="AG40" s="3"/>
      <c r="AI40" s="5" t="s">
        <v>42</v>
      </c>
      <c r="AJ40" s="6">
        <f ca="1">ROUND(テーブル81730[[#This Row],[20代]],-3)</f>
        <v>14000</v>
      </c>
      <c r="AK40" s="6">
        <f ca="1">ROUND(テーブル81730[[#This Row],[30代]],-3)</f>
        <v>47000</v>
      </c>
      <c r="AL40" s="6">
        <f ca="1">ROUND(テーブル81730[[#This Row],[40代]],-3)</f>
        <v>24000</v>
      </c>
      <c r="AM40" s="6">
        <f ca="1">ROUND(テーブル81730[[#This Row],[50代]],-3)</f>
        <v>18000</v>
      </c>
      <c r="AN40" s="6">
        <f ca="1">ROUND(テーブル81730[[#This Row],[60代]],-3)</f>
        <v>64000</v>
      </c>
      <c r="AO40" s="6">
        <f ca="1">ROUND(テーブル81730[[#This Row],[70歳以上]],-3)</f>
        <v>84000</v>
      </c>
      <c r="AP40" s="6"/>
      <c r="AR40" s="5" t="s">
        <v>42</v>
      </c>
      <c r="AS40">
        <f ca="1">ROUND(テーブル8173023[[#This Row],[20代]],-3)</f>
        <v>18000</v>
      </c>
      <c r="AT40">
        <f ca="1">ROUND(テーブル8173023[[#This Row],[30代]],-3)</f>
        <v>68000</v>
      </c>
      <c r="AU40">
        <f ca="1">ROUND(テーブル8173023[[#This Row],[40代]],-3)</f>
        <v>37000</v>
      </c>
      <c r="AV40">
        <f ca="1">ROUND(テーブル8173023[[#This Row],[50代]],-3)</f>
        <v>17000</v>
      </c>
      <c r="AW40">
        <f ca="1">ROUND(テーブル8173023[[#This Row],[60代]],-3)</f>
        <v>37000</v>
      </c>
      <c r="AX40">
        <f ca="1">ROUND(テーブル8173023[[#This Row],[70歳以上]],-3)</f>
        <v>88000</v>
      </c>
    </row>
    <row r="41" spans="1:50" x14ac:dyDescent="0.55000000000000004">
      <c r="A41" s="5" t="s">
        <v>43</v>
      </c>
      <c r="B41" s="3">
        <v>49734</v>
      </c>
      <c r="C41" s="3">
        <v>26559</v>
      </c>
      <c r="D41" s="3">
        <v>42272</v>
      </c>
      <c r="E41" s="3">
        <v>34563</v>
      </c>
      <c r="F41" s="3">
        <v>42772</v>
      </c>
      <c r="G41" s="3">
        <v>43519</v>
      </c>
      <c r="H41" s="3"/>
      <c r="I41" s="3">
        <f t="shared" si="0"/>
        <v>50000</v>
      </c>
      <c r="J41" s="3">
        <f t="shared" si="1"/>
        <v>27000</v>
      </c>
      <c r="K41" s="3">
        <f t="shared" si="2"/>
        <v>42000</v>
      </c>
      <c r="L41" s="3">
        <f t="shared" si="3"/>
        <v>35000</v>
      </c>
      <c r="M41" s="3">
        <f t="shared" si="4"/>
        <v>43000</v>
      </c>
      <c r="N41" s="3">
        <f t="shared" si="5"/>
        <v>44000</v>
      </c>
      <c r="O41" s="3"/>
      <c r="P41" s="4"/>
      <c r="Q41" s="5" t="s">
        <v>43</v>
      </c>
      <c r="R41" s="3">
        <f ca="1">ROUND(テーブル8[[#This Row],[20代]],-3)</f>
        <v>12000</v>
      </c>
      <c r="S41" s="3">
        <f ca="1">ROUND(テーブル8[[#This Row],[30代]],-3)</f>
        <v>63000</v>
      </c>
      <c r="T41" s="3">
        <f ca="1">ROUND(テーブル8[[#This Row],[40代]],-3)</f>
        <v>37000</v>
      </c>
      <c r="U41" s="3">
        <f ca="1">ROUND(テーブル8[[#This Row],[50代]],-3)</f>
        <v>48000</v>
      </c>
      <c r="V41" s="3">
        <f ca="1">ROUND(テーブル8[[#This Row],[60代]],-3)</f>
        <v>60000</v>
      </c>
      <c r="W41" s="3">
        <f ca="1">ROUND(テーブル8[[#This Row],[70歳以上]],-3)</f>
        <v>37000</v>
      </c>
      <c r="X41" s="3"/>
      <c r="Y41" s="4"/>
      <c r="Z41" s="5" t="s">
        <v>43</v>
      </c>
      <c r="AA41" s="3">
        <f ca="1">ROUND(テーブル817[[#This Row],[20代]],-3)</f>
        <v>16000</v>
      </c>
      <c r="AB41" s="3">
        <f ca="1">ROUND(テーブル817[[#This Row],[30代]],-3)</f>
        <v>61000</v>
      </c>
      <c r="AC41" s="3">
        <f ca="1">ROUND(テーブル817[[#This Row],[40代]],-3)</f>
        <v>23000</v>
      </c>
      <c r="AD41" s="3">
        <f ca="1">ROUND(テーブル817[[#This Row],[50代]],-3)</f>
        <v>25000</v>
      </c>
      <c r="AE41" s="3">
        <f ca="1">ROUND(テーブル817[[#This Row],[60代]],-3)</f>
        <v>80000</v>
      </c>
      <c r="AF41" s="3">
        <f ca="1">ROUND(テーブル817[[#This Row],[70歳以上]],-3)</f>
        <v>19000</v>
      </c>
      <c r="AG41" s="3"/>
      <c r="AI41" s="5" t="s">
        <v>43</v>
      </c>
      <c r="AJ41" s="6">
        <f ca="1">ROUND(テーブル81730[[#This Row],[20代]],-3)</f>
        <v>11000</v>
      </c>
      <c r="AK41" s="6">
        <f ca="1">ROUND(テーブル81730[[#This Row],[30代]],-3)</f>
        <v>46000</v>
      </c>
      <c r="AL41" s="6">
        <f ca="1">ROUND(テーブル81730[[#This Row],[40代]],-3)</f>
        <v>24000</v>
      </c>
      <c r="AM41" s="6">
        <f ca="1">ROUND(テーブル81730[[#This Row],[50代]],-3)</f>
        <v>18000</v>
      </c>
      <c r="AN41" s="6">
        <f ca="1">ROUND(テーブル81730[[#This Row],[60代]],-3)</f>
        <v>62000</v>
      </c>
      <c r="AO41" s="6">
        <f ca="1">ROUND(テーブル81730[[#This Row],[70歳以上]],-3)</f>
        <v>81000</v>
      </c>
      <c r="AP41" s="6"/>
      <c r="AR41" s="5" t="s">
        <v>43</v>
      </c>
      <c r="AS41">
        <f ca="1">ROUND(テーブル8173023[[#This Row],[20代]],-3)</f>
        <v>18000</v>
      </c>
      <c r="AT41">
        <f ca="1">ROUND(テーブル8173023[[#This Row],[30代]],-3)</f>
        <v>67000</v>
      </c>
      <c r="AU41">
        <f ca="1">ROUND(テーブル8173023[[#This Row],[40代]],-3)</f>
        <v>36000</v>
      </c>
      <c r="AV41">
        <f ca="1">ROUND(テーブル8173023[[#This Row],[50代]],-3)</f>
        <v>16000</v>
      </c>
      <c r="AW41">
        <f ca="1">ROUND(テーブル8173023[[#This Row],[60代]],-3)</f>
        <v>35000</v>
      </c>
      <c r="AX41">
        <f ca="1">ROUND(テーブル8173023[[#This Row],[70歳以上]],-3)</f>
        <v>85000</v>
      </c>
    </row>
    <row r="42" spans="1:50" x14ac:dyDescent="0.55000000000000004">
      <c r="A42" s="5" t="s">
        <v>44</v>
      </c>
      <c r="B42" s="3">
        <v>39404</v>
      </c>
      <c r="C42" s="3">
        <v>22599</v>
      </c>
      <c r="D42" s="3">
        <v>34502</v>
      </c>
      <c r="E42" s="3">
        <v>29476</v>
      </c>
      <c r="F42" s="3">
        <v>33681</v>
      </c>
      <c r="G42" s="3">
        <v>32528</v>
      </c>
      <c r="H42" s="3"/>
      <c r="I42" s="3">
        <f t="shared" si="0"/>
        <v>39000</v>
      </c>
      <c r="J42" s="3">
        <f t="shared" si="1"/>
        <v>23000</v>
      </c>
      <c r="K42" s="3">
        <f t="shared" si="2"/>
        <v>35000</v>
      </c>
      <c r="L42" s="3">
        <f t="shared" si="3"/>
        <v>29000</v>
      </c>
      <c r="M42" s="3">
        <f t="shared" si="4"/>
        <v>34000</v>
      </c>
      <c r="N42" s="3">
        <f t="shared" si="5"/>
        <v>33000</v>
      </c>
      <c r="O42" s="3"/>
      <c r="P42" s="4"/>
      <c r="Q42" s="5" t="s">
        <v>44</v>
      </c>
      <c r="R42" s="3">
        <f ca="1">ROUND(テーブル8[[#This Row],[20代]],-2)</f>
        <v>9400</v>
      </c>
      <c r="S42" s="3">
        <f ca="1">ROUND(テーブル8[[#This Row],[30代]],-3)</f>
        <v>53000</v>
      </c>
      <c r="T42" s="3">
        <f ca="1">ROUND(テーブル8[[#This Row],[40代]],-3)</f>
        <v>33000</v>
      </c>
      <c r="U42" s="3">
        <f ca="1">ROUND(テーブル8[[#This Row],[50代]],-3)</f>
        <v>39000</v>
      </c>
      <c r="V42" s="3">
        <f ca="1">ROUND(テーブル8[[#This Row],[60代]],-3)</f>
        <v>58000</v>
      </c>
      <c r="W42" s="3">
        <f ca="1">ROUND(テーブル8[[#This Row],[70歳以上]],-3)</f>
        <v>39000</v>
      </c>
      <c r="X42" s="3"/>
      <c r="Y42" s="4"/>
      <c r="Z42" s="5" t="s">
        <v>44</v>
      </c>
      <c r="AA42" s="3">
        <f ca="1">ROUND(テーブル817[[#This Row],[20代]],-3)</f>
        <v>17000</v>
      </c>
      <c r="AB42" s="3">
        <f ca="1">ROUND(テーブル817[[#This Row],[30代]],-3)</f>
        <v>48000</v>
      </c>
      <c r="AC42" s="3">
        <f ca="1">ROUND(テーブル817[[#This Row],[40代]],-3)</f>
        <v>20000</v>
      </c>
      <c r="AD42" s="3">
        <f ca="1">ROUND(テーブル817[[#This Row],[50代]],-3)</f>
        <v>20000</v>
      </c>
      <c r="AE42" s="3">
        <f ca="1">ROUND(テーブル817[[#This Row],[60代]],-3)</f>
        <v>76000</v>
      </c>
      <c r="AF42" s="3">
        <f ca="1">ROUND(テーブル817[[#This Row],[70歳以上]],-3)</f>
        <v>15000</v>
      </c>
      <c r="AG42" s="3"/>
      <c r="AI42" s="5" t="s">
        <v>44</v>
      </c>
      <c r="AJ42" s="6">
        <f ca="1">ROUND(テーブル81730[[#This Row],[20代]],-3)</f>
        <v>13000</v>
      </c>
      <c r="AK42" s="6">
        <f ca="1">ROUND(テーブル81730[[#This Row],[30代]],-3)</f>
        <v>34000</v>
      </c>
      <c r="AL42" s="6">
        <f ca="1">ROUND(テーブル81730[[#This Row],[40代]],-3)</f>
        <v>19000</v>
      </c>
      <c r="AM42" s="6">
        <f ca="1">ROUND(テーブル81730[[#This Row],[50代]],-3)</f>
        <v>14000</v>
      </c>
      <c r="AN42" s="6">
        <f ca="1">ROUND(テーブル81730[[#This Row],[60代]],-3)</f>
        <v>52000</v>
      </c>
      <c r="AO42" s="6">
        <f ca="1">ROUND(テーブル81730[[#This Row],[70歳以上]],-3)</f>
        <v>59000</v>
      </c>
      <c r="AP42" s="6"/>
      <c r="AR42" s="5" t="s">
        <v>44</v>
      </c>
      <c r="AS42">
        <f ca="1">ROUND(テーブル8173023[[#This Row],[20代]],-3)</f>
        <v>20000</v>
      </c>
      <c r="AT42">
        <f ca="1">ROUND(テーブル8173023[[#This Row],[30代]],-3)</f>
        <v>60000</v>
      </c>
      <c r="AU42">
        <f ca="1">ROUND(テーブル8173023[[#This Row],[40代]],-3)</f>
        <v>31000</v>
      </c>
      <c r="AV42">
        <f ca="1">ROUND(テーブル8173023[[#This Row],[50代]],-3)</f>
        <v>12000</v>
      </c>
      <c r="AW42">
        <f ca="1">ROUND(テーブル8173023[[#This Row],[60代]],-3)</f>
        <v>29000</v>
      </c>
      <c r="AX42">
        <f ca="1">ROUND(テーブル8173023[[#This Row],[70歳以上]],-3)</f>
        <v>78000</v>
      </c>
    </row>
    <row r="43" spans="1:50" x14ac:dyDescent="0.55000000000000004">
      <c r="A43" s="5" t="s">
        <v>45</v>
      </c>
      <c r="B43" s="3">
        <v>39980</v>
      </c>
      <c r="C43" s="3">
        <v>22493</v>
      </c>
      <c r="D43" s="3">
        <v>35536</v>
      </c>
      <c r="E43" s="3">
        <v>29503</v>
      </c>
      <c r="F43" s="3">
        <v>33922</v>
      </c>
      <c r="G43" s="3">
        <v>34061</v>
      </c>
      <c r="H43" s="3"/>
      <c r="I43" s="3">
        <f t="shared" si="0"/>
        <v>40000</v>
      </c>
      <c r="J43" s="3">
        <f t="shared" si="1"/>
        <v>22000</v>
      </c>
      <c r="K43" s="3">
        <f t="shared" si="2"/>
        <v>36000</v>
      </c>
      <c r="L43" s="3">
        <f t="shared" si="3"/>
        <v>30000</v>
      </c>
      <c r="M43" s="3">
        <f t="shared" si="4"/>
        <v>34000</v>
      </c>
      <c r="N43" s="3">
        <f t="shared" si="5"/>
        <v>34000</v>
      </c>
      <c r="O43" s="3"/>
      <c r="P43" s="4"/>
      <c r="Q43" s="5" t="s">
        <v>45</v>
      </c>
      <c r="R43" s="3">
        <f ca="1">ROUND(テーブル8[[#This Row],[20代]],-2)</f>
        <v>9700</v>
      </c>
      <c r="S43" s="3">
        <f ca="1">ROUND(テーブル8[[#This Row],[30代]],-3)</f>
        <v>53000</v>
      </c>
      <c r="T43" s="3">
        <f ca="1">ROUND(テーブル8[[#This Row],[40代]],-3)</f>
        <v>33000</v>
      </c>
      <c r="U43" s="3">
        <f ca="1">ROUND(テーブル8[[#This Row],[50代]],-3)</f>
        <v>40000</v>
      </c>
      <c r="V43" s="3">
        <f ca="1">ROUND(テーブル8[[#This Row],[60代]],-3)</f>
        <v>58000</v>
      </c>
      <c r="W43" s="3">
        <f ca="1">ROUND(テーブル8[[#This Row],[70歳以上]],-3)</f>
        <v>39000</v>
      </c>
      <c r="X43" s="3"/>
      <c r="Y43" s="4"/>
      <c r="Z43" s="5" t="s">
        <v>45</v>
      </c>
      <c r="AA43" s="3">
        <f ca="1">ROUND(テーブル817[[#This Row],[20代]],-3)</f>
        <v>17000</v>
      </c>
      <c r="AB43" s="3">
        <f ca="1">ROUND(テーブル817[[#This Row],[30代]],-3)</f>
        <v>48000</v>
      </c>
      <c r="AC43" s="3">
        <f ca="1">ROUND(テーブル817[[#This Row],[40代]],-3)</f>
        <v>21000</v>
      </c>
      <c r="AD43" s="3">
        <f ca="1">ROUND(テーブル817[[#This Row],[50代]],-3)</f>
        <v>20000</v>
      </c>
      <c r="AE43" s="3">
        <f ca="1">ROUND(テーブル817[[#This Row],[60代]],-3)</f>
        <v>76000</v>
      </c>
      <c r="AF43" s="3">
        <f ca="1">ROUND(テーブル817[[#This Row],[70歳以上]],-3)</f>
        <v>15000</v>
      </c>
      <c r="AG43" s="3"/>
      <c r="AI43" s="5" t="s">
        <v>45</v>
      </c>
      <c r="AJ43" s="6">
        <f ca="1">ROUND(テーブル81730[[#This Row],[20代]],-3)</f>
        <v>13000</v>
      </c>
      <c r="AK43" s="6">
        <f ca="1">ROUND(テーブル81730[[#This Row],[30代]],-3)</f>
        <v>34000</v>
      </c>
      <c r="AL43" s="6">
        <f ca="1">ROUND(テーブル81730[[#This Row],[40代]],-3)</f>
        <v>19000</v>
      </c>
      <c r="AM43" s="6">
        <f ca="1">ROUND(テーブル81730[[#This Row],[50代]],-3)</f>
        <v>14000</v>
      </c>
      <c r="AN43" s="6">
        <f ca="1">ROUND(テーブル81730[[#This Row],[60代]],-3)</f>
        <v>52000</v>
      </c>
      <c r="AO43" s="6">
        <f ca="1">ROUND(テーブル81730[[#This Row],[70歳以上]],-3)</f>
        <v>59000</v>
      </c>
      <c r="AP43" s="6"/>
      <c r="AR43" s="5" t="s">
        <v>45</v>
      </c>
      <c r="AS43">
        <f ca="1">ROUND(テーブル8173023[[#This Row],[20代]],-3)</f>
        <v>21000</v>
      </c>
      <c r="AT43">
        <f ca="1">ROUND(テーブル8173023[[#This Row],[30代]],-3)</f>
        <v>61000</v>
      </c>
      <c r="AU43">
        <f ca="1">ROUND(テーブル8173023[[#This Row],[40代]],-3)</f>
        <v>32000</v>
      </c>
      <c r="AV43">
        <f ca="1">ROUND(テーブル8173023[[#This Row],[50代]],-3)</f>
        <v>13000</v>
      </c>
      <c r="AW43">
        <f ca="1">ROUND(テーブル8173023[[#This Row],[60代]],-3)</f>
        <v>29000</v>
      </c>
      <c r="AX43">
        <f ca="1">ROUND(テーブル8173023[[#This Row],[70歳以上]],-3)</f>
        <v>78000</v>
      </c>
    </row>
    <row r="44" spans="1:50" x14ac:dyDescent="0.55000000000000004">
      <c r="A44" s="5" t="s">
        <v>46</v>
      </c>
      <c r="B44" s="3">
        <v>40028</v>
      </c>
      <c r="C44" s="3">
        <v>22581</v>
      </c>
      <c r="D44" s="3">
        <v>35803</v>
      </c>
      <c r="E44" s="3">
        <v>29222</v>
      </c>
      <c r="F44" s="3">
        <v>33931</v>
      </c>
      <c r="G44" s="3">
        <v>33846</v>
      </c>
      <c r="H44" s="3"/>
      <c r="I44" s="3">
        <f t="shared" si="0"/>
        <v>40000</v>
      </c>
      <c r="J44" s="3">
        <f t="shared" si="1"/>
        <v>23000</v>
      </c>
      <c r="K44" s="3">
        <f t="shared" si="2"/>
        <v>36000</v>
      </c>
      <c r="L44" s="3">
        <f t="shared" si="3"/>
        <v>29000</v>
      </c>
      <c r="M44" s="3">
        <f t="shared" si="4"/>
        <v>34000</v>
      </c>
      <c r="N44" s="3">
        <f t="shared" si="5"/>
        <v>34000</v>
      </c>
      <c r="O44" s="3"/>
      <c r="P44" s="4"/>
      <c r="Q44" s="5" t="s">
        <v>46</v>
      </c>
      <c r="R44" s="3">
        <f ca="1">ROUND(テーブル8[[#This Row],[20代]],-2)</f>
        <v>9500</v>
      </c>
      <c r="S44" s="3">
        <f ca="1">ROUND(テーブル8[[#This Row],[30代]],-3)</f>
        <v>54000</v>
      </c>
      <c r="T44" s="3">
        <f ca="1">ROUND(テーブル8[[#This Row],[40代]],-3)</f>
        <v>33000</v>
      </c>
      <c r="U44" s="3">
        <f ca="1">ROUND(テーブル8[[#This Row],[50代]],-3)</f>
        <v>40000</v>
      </c>
      <c r="V44" s="3">
        <f ca="1">ROUND(テーブル8[[#This Row],[60代]],-3)</f>
        <v>58000</v>
      </c>
      <c r="W44" s="3">
        <f ca="1">ROUND(テーブル8[[#This Row],[70歳以上]],-3)</f>
        <v>40000</v>
      </c>
      <c r="X44" s="3"/>
      <c r="Y44" s="4"/>
      <c r="Z44" s="5" t="s">
        <v>46</v>
      </c>
      <c r="AA44" s="3">
        <f ca="1">ROUND(テーブル817[[#This Row],[20代]],-3)</f>
        <v>17000</v>
      </c>
      <c r="AB44" s="3">
        <f ca="1">ROUND(テーブル817[[#This Row],[30代]],-3)</f>
        <v>48000</v>
      </c>
      <c r="AC44" s="3">
        <f ca="1">ROUND(テーブル817[[#This Row],[40代]],-3)</f>
        <v>21000</v>
      </c>
      <c r="AD44" s="3">
        <f ca="1">ROUND(テーブル817[[#This Row],[50代]],-3)</f>
        <v>20000</v>
      </c>
      <c r="AE44" s="3">
        <f ca="1">ROUND(テーブル817[[#This Row],[60代]],-3)</f>
        <v>78000</v>
      </c>
      <c r="AF44" s="3">
        <f ca="1">ROUND(テーブル817[[#This Row],[70歳以上]],-3)</f>
        <v>16000</v>
      </c>
      <c r="AG44" s="3"/>
      <c r="AI44" s="5" t="s">
        <v>46</v>
      </c>
      <c r="AJ44" s="6">
        <f ca="1">ROUND(テーブル81730[[#This Row],[20代]],-3)</f>
        <v>14000</v>
      </c>
      <c r="AK44" s="6">
        <f ca="1">ROUND(テーブル81730[[#This Row],[30代]],-3)</f>
        <v>34000</v>
      </c>
      <c r="AL44" s="6">
        <f ca="1">ROUND(テーブル81730[[#This Row],[40代]],-3)</f>
        <v>20000</v>
      </c>
      <c r="AM44" s="6">
        <f ca="1">ROUND(テーブル81730[[#This Row],[50代]],-3)</f>
        <v>14000</v>
      </c>
      <c r="AN44" s="6">
        <f ca="1">ROUND(テーブル81730[[#This Row],[60代]],-3)</f>
        <v>52000</v>
      </c>
      <c r="AO44" s="6">
        <f ca="1">ROUND(テーブル81730[[#This Row],[70歳以上]],-3)</f>
        <v>59000</v>
      </c>
      <c r="AP44" s="6"/>
      <c r="AR44" s="5" t="s">
        <v>46</v>
      </c>
      <c r="AS44">
        <f ca="1">ROUND(テーブル8173023[[#This Row],[20代]],-3)</f>
        <v>21000</v>
      </c>
      <c r="AT44">
        <f ca="1">ROUND(テーブル8173023[[#This Row],[30代]],-3)</f>
        <v>60000</v>
      </c>
      <c r="AU44">
        <f ca="1">ROUND(テーブル8173023[[#This Row],[40代]],-3)</f>
        <v>32000</v>
      </c>
      <c r="AV44">
        <f ca="1">ROUND(テーブル8173023[[#This Row],[50代]],-3)</f>
        <v>12000</v>
      </c>
      <c r="AW44">
        <f ca="1">ROUND(テーブル8173023[[#This Row],[60代]],-3)</f>
        <v>29000</v>
      </c>
      <c r="AX44">
        <f ca="1">ROUND(テーブル8173023[[#This Row],[70歳以上]],-3)</f>
        <v>78000</v>
      </c>
    </row>
    <row r="45" spans="1:50" x14ac:dyDescent="0.55000000000000004">
      <c r="A45" s="5" t="s">
        <v>47</v>
      </c>
      <c r="B45" s="3">
        <v>40008</v>
      </c>
      <c r="C45" s="3">
        <v>22605</v>
      </c>
      <c r="D45" s="3">
        <v>35380</v>
      </c>
      <c r="E45" s="3">
        <v>29150</v>
      </c>
      <c r="F45" s="3">
        <v>33830</v>
      </c>
      <c r="G45" s="3">
        <v>34041</v>
      </c>
      <c r="H45" s="3"/>
      <c r="I45" s="3">
        <f t="shared" si="0"/>
        <v>40000</v>
      </c>
      <c r="J45" s="3">
        <f t="shared" si="1"/>
        <v>23000</v>
      </c>
      <c r="K45" s="3">
        <f t="shared" si="2"/>
        <v>35000</v>
      </c>
      <c r="L45" s="3">
        <f t="shared" si="3"/>
        <v>29000</v>
      </c>
      <c r="M45" s="3">
        <f t="shared" si="4"/>
        <v>34000</v>
      </c>
      <c r="N45" s="3">
        <f t="shared" si="5"/>
        <v>34000</v>
      </c>
      <c r="O45" s="3"/>
      <c r="P45" s="4"/>
      <c r="Q45" s="5" t="s">
        <v>47</v>
      </c>
      <c r="R45" s="3">
        <f ca="1">ROUND(テーブル8[[#This Row],[20代]],-2)</f>
        <v>9100</v>
      </c>
      <c r="S45" s="3">
        <f ca="1">ROUND(テーブル8[[#This Row],[30代]],-3)</f>
        <v>54000</v>
      </c>
      <c r="T45" s="3">
        <f ca="1">ROUND(テーブル8[[#This Row],[40代]],-3)</f>
        <v>32000</v>
      </c>
      <c r="U45" s="3">
        <f ca="1">ROUND(テーブル8[[#This Row],[50代]],-3)</f>
        <v>40000</v>
      </c>
      <c r="V45" s="3">
        <f ca="1">ROUND(テーブル8[[#This Row],[60代]],-3)</f>
        <v>58000</v>
      </c>
      <c r="W45" s="3">
        <f ca="1">ROUND(テーブル8[[#This Row],[70歳以上]],-3)</f>
        <v>41000</v>
      </c>
      <c r="X45" s="3"/>
      <c r="Y45" s="4"/>
      <c r="Z45" s="5" t="s">
        <v>47</v>
      </c>
      <c r="AA45" s="3">
        <f ca="1">ROUND(テーブル817[[#This Row],[20代]],-3)</f>
        <v>17000</v>
      </c>
      <c r="AB45" s="3">
        <f ca="1">ROUND(テーブル817[[#This Row],[30代]],-3)</f>
        <v>48000</v>
      </c>
      <c r="AC45" s="3">
        <f ca="1">ROUND(テーブル817[[#This Row],[40代]],-3)</f>
        <v>20000</v>
      </c>
      <c r="AD45" s="3">
        <f ca="1">ROUND(テーブル817[[#This Row],[50代]],-3)</f>
        <v>20000</v>
      </c>
      <c r="AE45" s="3">
        <f ca="1">ROUND(テーブル817[[#This Row],[60代]],-3)</f>
        <v>78000</v>
      </c>
      <c r="AF45" s="3">
        <f ca="1">ROUND(テーブル817[[#This Row],[70歳以上]],-3)</f>
        <v>35000</v>
      </c>
      <c r="AG45" s="3"/>
      <c r="AI45" s="5" t="s">
        <v>47</v>
      </c>
      <c r="AJ45" s="6">
        <f ca="1">ROUND(テーブル81730[[#This Row],[20代]],-3)</f>
        <v>14000</v>
      </c>
      <c r="AK45" s="6">
        <f ca="1">ROUND(テーブル81730[[#This Row],[30代]],-3)</f>
        <v>34000</v>
      </c>
      <c r="AL45" s="6">
        <f ca="1">ROUND(テーブル81730[[#This Row],[40代]],-3)</f>
        <v>19000</v>
      </c>
      <c r="AM45" s="6">
        <f ca="1">ROUND(テーブル81730[[#This Row],[50代]],-3)</f>
        <v>13000</v>
      </c>
      <c r="AN45" s="6">
        <f ca="1">ROUND(テーブル81730[[#This Row],[60代]],-3)</f>
        <v>53000</v>
      </c>
      <c r="AO45" s="6">
        <f ca="1">ROUND(テーブル81730[[#This Row],[70歳以上]],-3)</f>
        <v>59000</v>
      </c>
      <c r="AP45" s="6"/>
      <c r="AR45" s="5" t="s">
        <v>47</v>
      </c>
      <c r="AS45">
        <f ca="1">ROUND(テーブル8173023[[#This Row],[20代]],-3)</f>
        <v>21000</v>
      </c>
      <c r="AT45">
        <f ca="1">ROUND(テーブル8173023[[#This Row],[30代]],-3)</f>
        <v>61000</v>
      </c>
      <c r="AU45">
        <f ca="1">ROUND(テーブル8173023[[#This Row],[40代]],-3)</f>
        <v>32000</v>
      </c>
      <c r="AV45">
        <f ca="1">ROUND(テーブル8173023[[#This Row],[50代]],-3)</f>
        <v>12000</v>
      </c>
      <c r="AW45">
        <f ca="1">ROUND(テーブル8173023[[#This Row],[60代]],-3)</f>
        <v>29000</v>
      </c>
      <c r="AX45">
        <f ca="1">ROUND(テーブル8173023[[#This Row],[70歳以上]],-3)</f>
        <v>78000</v>
      </c>
    </row>
    <row r="46" spans="1:50" x14ac:dyDescent="0.55000000000000004">
      <c r="A46" s="5" t="s">
        <v>48</v>
      </c>
      <c r="B46" s="3">
        <v>39995</v>
      </c>
      <c r="C46" s="3">
        <v>22533</v>
      </c>
      <c r="D46" s="3">
        <v>35460</v>
      </c>
      <c r="E46" s="3">
        <v>28831</v>
      </c>
      <c r="F46" s="3">
        <v>33794</v>
      </c>
      <c r="G46" s="3">
        <v>34768</v>
      </c>
      <c r="H46" s="3"/>
      <c r="I46" s="3">
        <f t="shared" si="0"/>
        <v>40000</v>
      </c>
      <c r="J46" s="3">
        <f t="shared" si="1"/>
        <v>23000</v>
      </c>
      <c r="K46" s="3">
        <f t="shared" si="2"/>
        <v>35000</v>
      </c>
      <c r="L46" s="3">
        <f t="shared" si="3"/>
        <v>29000</v>
      </c>
      <c r="M46" s="3">
        <f t="shared" si="4"/>
        <v>34000</v>
      </c>
      <c r="N46" s="3">
        <f t="shared" si="5"/>
        <v>35000</v>
      </c>
      <c r="O46" s="3"/>
      <c r="P46" s="4"/>
      <c r="Q46" s="5" t="s">
        <v>48</v>
      </c>
      <c r="R46" s="3">
        <f ca="1">ROUND(テーブル8[[#This Row],[20代]],-2)</f>
        <v>9300</v>
      </c>
      <c r="S46" s="3">
        <f ca="1">ROUND(テーブル8[[#This Row],[30代]],-3)</f>
        <v>54000</v>
      </c>
      <c r="T46" s="3">
        <f ca="1">ROUND(テーブル8[[#This Row],[40代]],-3)</f>
        <v>32000</v>
      </c>
      <c r="U46" s="3">
        <f ca="1">ROUND(テーブル8[[#This Row],[50代]],-3)</f>
        <v>40000</v>
      </c>
      <c r="V46" s="3">
        <f ca="1">ROUND(テーブル8[[#This Row],[60代]],-3)</f>
        <v>59000</v>
      </c>
      <c r="W46" s="3">
        <f ca="1">ROUND(テーブル8[[#This Row],[70歳以上]],-3)</f>
        <v>40000</v>
      </c>
      <c r="X46" s="3"/>
      <c r="Y46" s="4"/>
      <c r="Z46" s="5" t="s">
        <v>48</v>
      </c>
      <c r="AA46" s="3">
        <f ca="1">ROUND(テーブル817[[#This Row],[20代]],-3)</f>
        <v>17000</v>
      </c>
      <c r="AB46" s="3">
        <f ca="1">ROUND(テーブル817[[#This Row],[30代]],-3)</f>
        <v>48000</v>
      </c>
      <c r="AC46" s="3">
        <f ca="1">ROUND(テーブル817[[#This Row],[40代]],-3)</f>
        <v>20000</v>
      </c>
      <c r="AD46" s="3">
        <f ca="1">ROUND(テーブル817[[#This Row],[50代]],-3)</f>
        <v>20000</v>
      </c>
      <c r="AE46" s="3">
        <f ca="1">ROUND(テーブル817[[#This Row],[60代]],-3)</f>
        <v>79000</v>
      </c>
      <c r="AF46" s="3">
        <f ca="1">ROUND(テーブル817[[#This Row],[70歳以上]],-3)</f>
        <v>36000</v>
      </c>
      <c r="AG46" s="3"/>
      <c r="AI46" s="5" t="s">
        <v>48</v>
      </c>
      <c r="AJ46" s="6">
        <f ca="1">ROUND(テーブル81730[[#This Row],[20代]],-3)</f>
        <v>14000</v>
      </c>
      <c r="AK46" s="6">
        <f ca="1">ROUND(テーブル81730[[#This Row],[30代]],-3)</f>
        <v>33000</v>
      </c>
      <c r="AL46" s="6">
        <f ca="1">ROUND(テーブル81730[[#This Row],[40代]],-3)</f>
        <v>19000</v>
      </c>
      <c r="AM46" s="6">
        <f ca="1">ROUND(テーブル81730[[#This Row],[50代]],-3)</f>
        <v>14000</v>
      </c>
      <c r="AN46" s="6">
        <f ca="1">ROUND(テーブル81730[[#This Row],[60代]],-3)</f>
        <v>53000</v>
      </c>
      <c r="AO46" s="6">
        <f ca="1">ROUND(テーブル81730[[#This Row],[70歳以上]],-3)</f>
        <v>59000</v>
      </c>
      <c r="AP46" s="6"/>
      <c r="AR46" s="5" t="s">
        <v>48</v>
      </c>
      <c r="AS46">
        <f ca="1">ROUND(テーブル8173023[[#This Row],[20代]],-3)</f>
        <v>21000</v>
      </c>
      <c r="AT46">
        <f ca="1">ROUND(テーブル8173023[[#This Row],[30代]],-3)</f>
        <v>61000</v>
      </c>
      <c r="AU46">
        <f ca="1">ROUND(テーブル8173023[[#This Row],[40代]],-3)</f>
        <v>32000</v>
      </c>
      <c r="AV46">
        <f ca="1">ROUND(テーブル8173023[[#This Row],[50代]],-3)</f>
        <v>12000</v>
      </c>
      <c r="AW46">
        <f ca="1">ROUND(テーブル8173023[[#This Row],[60代]],-3)</f>
        <v>29000</v>
      </c>
      <c r="AX46">
        <f ca="1">ROUND(テーブル8173023[[#This Row],[70歳以上]],-3)</f>
        <v>78000</v>
      </c>
    </row>
    <row r="47" spans="1:50" x14ac:dyDescent="0.55000000000000004">
      <c r="A47" s="5" t="s">
        <v>49</v>
      </c>
      <c r="B47" s="3">
        <v>39997</v>
      </c>
      <c r="C47" s="3">
        <v>22093</v>
      </c>
      <c r="D47" s="3">
        <v>35035</v>
      </c>
      <c r="E47" s="3">
        <v>28629</v>
      </c>
      <c r="F47" s="3">
        <v>33579</v>
      </c>
      <c r="G47" s="3">
        <v>34443</v>
      </c>
      <c r="H47" s="3"/>
      <c r="I47" s="3">
        <f t="shared" si="0"/>
        <v>40000</v>
      </c>
      <c r="J47" s="3">
        <f t="shared" si="1"/>
        <v>22000</v>
      </c>
      <c r="K47" s="3">
        <f t="shared" si="2"/>
        <v>35000</v>
      </c>
      <c r="L47" s="3">
        <f t="shared" si="3"/>
        <v>29000</v>
      </c>
      <c r="M47" s="3">
        <f t="shared" si="4"/>
        <v>34000</v>
      </c>
      <c r="N47" s="3">
        <f t="shared" si="5"/>
        <v>34000</v>
      </c>
      <c r="O47" s="3"/>
      <c r="P47" s="4"/>
      <c r="Q47" s="5" t="s">
        <v>49</v>
      </c>
      <c r="R47" s="3">
        <f ca="1">ROUND(テーブル8[[#This Row],[20代]],-2)</f>
        <v>9100</v>
      </c>
      <c r="S47" s="3">
        <f ca="1">ROUND(テーブル8[[#This Row],[30代]],-3)</f>
        <v>54000</v>
      </c>
      <c r="T47" s="3">
        <f ca="1">ROUND(テーブル8[[#This Row],[40代]],-3)</f>
        <v>31000</v>
      </c>
      <c r="U47" s="3">
        <f ca="1">ROUND(テーブル8[[#This Row],[50代]],-3)</f>
        <v>40000</v>
      </c>
      <c r="V47" s="3">
        <f ca="1">ROUND(テーブル8[[#This Row],[60代]],-3)</f>
        <v>59000</v>
      </c>
      <c r="W47" s="3">
        <f ca="1">ROUND(テーブル8[[#This Row],[70歳以上]],-3)</f>
        <v>39000</v>
      </c>
      <c r="X47" s="3"/>
      <c r="Y47" s="4"/>
      <c r="Z47" s="5" t="s">
        <v>49</v>
      </c>
      <c r="AA47" s="3">
        <f ca="1">ROUND(テーブル817[[#This Row],[20代]],-3)</f>
        <v>17000</v>
      </c>
      <c r="AB47" s="3">
        <f ca="1">ROUND(テーブル817[[#This Row],[30代]],-3)</f>
        <v>48000</v>
      </c>
      <c r="AC47" s="3">
        <f ca="1">ROUND(テーブル817[[#This Row],[40代]],-3)</f>
        <v>20000</v>
      </c>
      <c r="AD47" s="3">
        <f ca="1">ROUND(テーブル817[[#This Row],[50代]],-3)</f>
        <v>20000</v>
      </c>
      <c r="AE47" s="3">
        <f ca="1">ROUND(テーブル817[[#This Row],[60代]],-3)</f>
        <v>79000</v>
      </c>
      <c r="AF47" s="3">
        <f ca="1">ROUND(テーブル817[[#This Row],[70歳以上]],-3)</f>
        <v>15000</v>
      </c>
      <c r="AG47" s="3"/>
      <c r="AI47" s="5" t="s">
        <v>49</v>
      </c>
      <c r="AJ47" s="6">
        <f ca="1">ROUND(テーブル81730[[#This Row],[20代]],-3)</f>
        <v>14000</v>
      </c>
      <c r="AK47" s="6">
        <f ca="1">ROUND(テーブル81730[[#This Row],[30代]],-3)</f>
        <v>35000</v>
      </c>
      <c r="AL47" s="6">
        <f ca="1">ROUND(テーブル81730[[#This Row],[40代]],-3)</f>
        <v>19000</v>
      </c>
      <c r="AM47" s="6">
        <f ca="1">ROUND(テーブル81730[[#This Row],[50代]],-3)</f>
        <v>14000</v>
      </c>
      <c r="AN47" s="6">
        <f ca="1">ROUND(テーブル81730[[#This Row],[60代]],-3)</f>
        <v>53000</v>
      </c>
      <c r="AO47" s="6">
        <f ca="1">ROUND(テーブル81730[[#This Row],[70歳以上]],-3)</f>
        <v>59000</v>
      </c>
      <c r="AP47" s="6"/>
      <c r="AR47" s="5" t="s">
        <v>49</v>
      </c>
      <c r="AS47">
        <f ca="1">ROUND(テーブル8173023[[#This Row],[20代]],-3)</f>
        <v>22000</v>
      </c>
      <c r="AT47">
        <f ca="1">ROUND(テーブル8173023[[#This Row],[30代]],-3)</f>
        <v>61000</v>
      </c>
      <c r="AU47">
        <f ca="1">ROUND(テーブル8173023[[#This Row],[40代]],-3)</f>
        <v>32000</v>
      </c>
      <c r="AV47">
        <f ca="1">ROUND(テーブル8173023[[#This Row],[50代]],-3)</f>
        <v>12000</v>
      </c>
      <c r="AW47">
        <f ca="1">ROUND(テーブル8173023[[#This Row],[60代]],-3)</f>
        <v>30000</v>
      </c>
      <c r="AX47">
        <f ca="1">ROUND(テーブル8173023[[#This Row],[70歳以上]],-3)</f>
        <v>78000</v>
      </c>
    </row>
    <row r="48" spans="1:50" x14ac:dyDescent="0.55000000000000004">
      <c r="A48" s="5" t="s">
        <v>50</v>
      </c>
      <c r="B48" s="3">
        <v>40247</v>
      </c>
      <c r="C48" s="3">
        <v>22013</v>
      </c>
      <c r="D48" s="3">
        <v>34531</v>
      </c>
      <c r="E48" s="3">
        <v>28540</v>
      </c>
      <c r="F48" s="3">
        <v>33676</v>
      </c>
      <c r="G48" s="3">
        <v>34018</v>
      </c>
      <c r="H48" s="3"/>
      <c r="I48" s="3">
        <f t="shared" si="0"/>
        <v>40000</v>
      </c>
      <c r="J48" s="3">
        <f t="shared" si="1"/>
        <v>22000</v>
      </c>
      <c r="K48" s="3">
        <f t="shared" si="2"/>
        <v>35000</v>
      </c>
      <c r="L48" s="3">
        <f t="shared" si="3"/>
        <v>29000</v>
      </c>
      <c r="M48" s="3">
        <f t="shared" si="4"/>
        <v>34000</v>
      </c>
      <c r="N48" s="3">
        <f t="shared" si="5"/>
        <v>34000</v>
      </c>
      <c r="O48" s="3"/>
      <c r="P48" s="4"/>
      <c r="Q48" s="5" t="s">
        <v>50</v>
      </c>
      <c r="R48" s="3">
        <f ca="1">ROUND(テーブル8[[#This Row],[20代]],-2)</f>
        <v>9200</v>
      </c>
      <c r="S48" s="3">
        <f ca="1">ROUND(テーブル8[[#This Row],[30代]],-3)</f>
        <v>54000</v>
      </c>
      <c r="T48" s="3">
        <f ca="1">ROUND(テーブル8[[#This Row],[40代]],-3)</f>
        <v>30000</v>
      </c>
      <c r="U48" s="3">
        <f ca="1">ROUND(テーブル8[[#This Row],[50代]],-3)</f>
        <v>40000</v>
      </c>
      <c r="V48" s="3">
        <f ca="1">ROUND(テーブル8[[#This Row],[60代]],-3)</f>
        <v>59000</v>
      </c>
      <c r="W48" s="3">
        <f ca="1">ROUND(テーブル8[[#This Row],[70歳以上]],-3)</f>
        <v>39000</v>
      </c>
      <c r="X48" s="3"/>
      <c r="Y48" s="4"/>
      <c r="Z48" s="5" t="s">
        <v>50</v>
      </c>
      <c r="AA48" s="3">
        <f ca="1">ROUND(テーブル817[[#This Row],[20代]],-3)</f>
        <v>17000</v>
      </c>
      <c r="AB48" s="3">
        <f ca="1">ROUND(テーブル817[[#This Row],[30代]],-3)</f>
        <v>48000</v>
      </c>
      <c r="AC48" s="3">
        <f ca="1">ROUND(テーブル817[[#This Row],[40代]],-3)</f>
        <v>20000</v>
      </c>
      <c r="AD48" s="3">
        <f ca="1">ROUND(テーブル817[[#This Row],[50代]],-3)</f>
        <v>19000</v>
      </c>
      <c r="AE48" s="3">
        <f ca="1">ROUND(テーブル817[[#This Row],[60代]],-3)</f>
        <v>78000</v>
      </c>
      <c r="AF48" s="3">
        <f ca="1">ROUND(テーブル817[[#This Row],[70歳以上]],-3)</f>
        <v>15000</v>
      </c>
      <c r="AG48" s="3"/>
      <c r="AI48" s="5" t="s">
        <v>50</v>
      </c>
      <c r="AJ48" s="6">
        <f ca="1">ROUND(テーブル81730[[#This Row],[20代]],-3)</f>
        <v>14000</v>
      </c>
      <c r="AK48" s="6">
        <f ca="1">ROUND(テーブル81730[[#This Row],[30代]],-3)</f>
        <v>35000</v>
      </c>
      <c r="AL48" s="6">
        <f ca="1">ROUND(テーブル81730[[#This Row],[40代]],-3)</f>
        <v>19000</v>
      </c>
      <c r="AM48" s="6">
        <f ca="1">ROUND(テーブル81730[[#This Row],[50代]],-3)</f>
        <v>14000</v>
      </c>
      <c r="AN48" s="6">
        <f ca="1">ROUND(テーブル81730[[#This Row],[60代]],-3)</f>
        <v>54000</v>
      </c>
      <c r="AO48" s="6">
        <f ca="1">ROUND(テーブル81730[[#This Row],[70歳以上]],-3)</f>
        <v>59000</v>
      </c>
      <c r="AP48" s="6"/>
      <c r="AR48" s="5" t="s">
        <v>50</v>
      </c>
      <c r="AS48">
        <f ca="1">ROUND(テーブル8173023[[#This Row],[20代]],-3)</f>
        <v>22000</v>
      </c>
      <c r="AT48">
        <f ca="1">ROUND(テーブル8173023[[#This Row],[30代]],-3)</f>
        <v>61000</v>
      </c>
      <c r="AU48">
        <f ca="1">ROUND(テーブル8173023[[#This Row],[40代]],-3)</f>
        <v>32000</v>
      </c>
      <c r="AV48">
        <f ca="1">ROUND(テーブル8173023[[#This Row],[50代]],-3)</f>
        <v>12000</v>
      </c>
      <c r="AW48">
        <f ca="1">ROUND(テーブル8173023[[#This Row],[60代]],-3)</f>
        <v>30000</v>
      </c>
      <c r="AX48">
        <f ca="1">ROUND(テーブル8173023[[#This Row],[70歳以上]],-3)</f>
        <v>78000</v>
      </c>
    </row>
    <row r="49" spans="1:50" x14ac:dyDescent="0.55000000000000004">
      <c r="A49" s="5" t="s">
        <v>51</v>
      </c>
      <c r="B49" s="3">
        <v>39989</v>
      </c>
      <c r="C49" s="3">
        <v>22069</v>
      </c>
      <c r="D49" s="3">
        <v>34569</v>
      </c>
      <c r="E49" s="3">
        <v>28492</v>
      </c>
      <c r="F49" s="3">
        <v>33404</v>
      </c>
      <c r="G49" s="3">
        <v>33786</v>
      </c>
      <c r="H49" s="3"/>
      <c r="I49" s="3">
        <f t="shared" si="0"/>
        <v>40000</v>
      </c>
      <c r="J49" s="3">
        <f t="shared" si="1"/>
        <v>22000</v>
      </c>
      <c r="K49" s="3">
        <f t="shared" si="2"/>
        <v>35000</v>
      </c>
      <c r="L49" s="3">
        <f t="shared" si="3"/>
        <v>28000</v>
      </c>
      <c r="M49" s="3">
        <f t="shared" si="4"/>
        <v>33000</v>
      </c>
      <c r="N49" s="3">
        <f t="shared" si="5"/>
        <v>34000</v>
      </c>
      <c r="O49" s="3"/>
      <c r="P49" s="4"/>
      <c r="Q49" s="5" t="s">
        <v>51</v>
      </c>
      <c r="R49" s="3">
        <f ca="1">ROUND(テーブル8[[#This Row],[20代]],-2)</f>
        <v>9200</v>
      </c>
      <c r="S49" s="3">
        <f ca="1">ROUND(テーブル8[[#This Row],[30代]],-3)</f>
        <v>54000</v>
      </c>
      <c r="T49" s="3">
        <f ca="1">ROUND(テーブル8[[#This Row],[40代]],-3)</f>
        <v>30000</v>
      </c>
      <c r="U49" s="3">
        <f ca="1">ROUND(テーブル8[[#This Row],[50代]],-3)</f>
        <v>40000</v>
      </c>
      <c r="V49" s="3">
        <f ca="1">ROUND(テーブル8[[#This Row],[60代]],-3)</f>
        <v>59000</v>
      </c>
      <c r="W49" s="3">
        <f ca="1">ROUND(テーブル8[[#This Row],[70歳以上]],-3)</f>
        <v>39000</v>
      </c>
      <c r="X49" s="3"/>
      <c r="Y49" s="4"/>
      <c r="Z49" s="5" t="s">
        <v>51</v>
      </c>
      <c r="AA49" s="3">
        <f ca="1">ROUND(テーブル817[[#This Row],[20代]],-3)</f>
        <v>17000</v>
      </c>
      <c r="AB49" s="3">
        <f ca="1">ROUND(テーブル817[[#This Row],[30代]],-3)</f>
        <v>48000</v>
      </c>
      <c r="AC49" s="3">
        <f ca="1">ROUND(テーブル817[[#This Row],[40代]],-3)</f>
        <v>20000</v>
      </c>
      <c r="AD49" s="3">
        <f ca="1">ROUND(テーブル817[[#This Row],[50代]],-3)</f>
        <v>19000</v>
      </c>
      <c r="AE49" s="3">
        <f ca="1">ROUND(テーブル817[[#This Row],[60代]],-3)</f>
        <v>73000</v>
      </c>
      <c r="AF49" s="3">
        <f ca="1">ROUND(テーブル817[[#This Row],[70歳以上]],-3)</f>
        <v>15000</v>
      </c>
      <c r="AG49" s="3"/>
      <c r="AI49" s="5" t="s">
        <v>51</v>
      </c>
      <c r="AJ49" s="6">
        <f ca="1">ROUND(テーブル81730[[#This Row],[20代]],-3)</f>
        <v>14000</v>
      </c>
      <c r="AK49" s="6">
        <f ca="1">ROUND(テーブル81730[[#This Row],[30代]],-3)</f>
        <v>36000</v>
      </c>
      <c r="AL49" s="6">
        <f ca="1">ROUND(テーブル81730[[#This Row],[40代]],-3)</f>
        <v>19000</v>
      </c>
      <c r="AM49" s="6">
        <f ca="1">ROUND(テーブル81730[[#This Row],[50代]],-3)</f>
        <v>13000</v>
      </c>
      <c r="AN49" s="6">
        <f ca="1">ROUND(テーブル81730[[#This Row],[60代]],-3)</f>
        <v>54000</v>
      </c>
      <c r="AO49" s="6">
        <f ca="1">ROUND(テーブル81730[[#This Row],[70歳以上]],-3)</f>
        <v>59000</v>
      </c>
      <c r="AP49" s="6"/>
      <c r="AR49" s="5" t="s">
        <v>51</v>
      </c>
      <c r="AS49">
        <f ca="1">ROUND(テーブル8173023[[#This Row],[20代]],-3)</f>
        <v>22000</v>
      </c>
      <c r="AT49">
        <f ca="1">ROUND(テーブル8173023[[#This Row],[30代]],-3)</f>
        <v>61000</v>
      </c>
      <c r="AU49">
        <f ca="1">ROUND(テーブル8173023[[#This Row],[40代]],-3)</f>
        <v>32000</v>
      </c>
      <c r="AV49">
        <f ca="1">ROUND(テーブル8173023[[#This Row],[50代]],-3)</f>
        <v>12000</v>
      </c>
      <c r="AW49">
        <f ca="1">ROUND(テーブル8173023[[#This Row],[60代]],-3)</f>
        <v>30000</v>
      </c>
      <c r="AX49">
        <f ca="1">ROUND(テーブル8173023[[#This Row],[70歳以上]],-3)</f>
        <v>78000</v>
      </c>
    </row>
    <row r="50" spans="1:50" x14ac:dyDescent="0.55000000000000004">
      <c r="A50" s="5" t="s">
        <v>52</v>
      </c>
      <c r="B50" s="3">
        <v>39662</v>
      </c>
      <c r="C50" s="3">
        <v>22015</v>
      </c>
      <c r="D50" s="3">
        <v>34625</v>
      </c>
      <c r="E50" s="3">
        <v>28316</v>
      </c>
      <c r="F50" s="3">
        <v>33443</v>
      </c>
      <c r="G50" s="3">
        <v>34446</v>
      </c>
      <c r="H50" s="3"/>
      <c r="I50" s="3">
        <f t="shared" si="0"/>
        <v>40000</v>
      </c>
      <c r="J50" s="3">
        <f t="shared" si="1"/>
        <v>22000</v>
      </c>
      <c r="K50" s="3">
        <f t="shared" si="2"/>
        <v>35000</v>
      </c>
      <c r="L50" s="3">
        <f t="shared" si="3"/>
        <v>28000</v>
      </c>
      <c r="M50" s="3">
        <f t="shared" si="4"/>
        <v>33000</v>
      </c>
      <c r="N50" s="3">
        <f t="shared" si="5"/>
        <v>34000</v>
      </c>
      <c r="O50" s="3"/>
      <c r="P50" s="4"/>
      <c r="Q50" s="5" t="s">
        <v>52</v>
      </c>
      <c r="R50" s="3">
        <f ca="1">ROUND(テーブル8[[#This Row],[20代]],-2)</f>
        <v>9100</v>
      </c>
      <c r="S50" s="3">
        <f ca="1">ROUND(テーブル8[[#This Row],[30代]],-3)</f>
        <v>54000</v>
      </c>
      <c r="T50" s="3">
        <f ca="1">ROUND(テーブル8[[#This Row],[40代]],-3)</f>
        <v>29000</v>
      </c>
      <c r="U50" s="3">
        <f ca="1">ROUND(テーブル8[[#This Row],[50代]],-3)</f>
        <v>40000</v>
      </c>
      <c r="V50" s="3">
        <f ca="1">ROUND(テーブル8[[#This Row],[60代]],-3)</f>
        <v>58000</v>
      </c>
      <c r="W50" s="3">
        <f ca="1">ROUND(テーブル8[[#This Row],[70歳以上]],-3)</f>
        <v>39000</v>
      </c>
      <c r="X50" s="3"/>
      <c r="Y50" s="4"/>
      <c r="Z50" s="5" t="s">
        <v>52</v>
      </c>
      <c r="AA50" s="3">
        <f ca="1">ROUND(テーブル817[[#This Row],[20代]],-3)</f>
        <v>17000</v>
      </c>
      <c r="AB50" s="3">
        <f ca="1">ROUND(テーブル817[[#This Row],[30代]],-3)</f>
        <v>48000</v>
      </c>
      <c r="AC50" s="3">
        <f ca="1">ROUND(テーブル817[[#This Row],[40代]],-3)</f>
        <v>19000</v>
      </c>
      <c r="AD50" s="3">
        <f ca="1">ROUND(テーブル817[[#This Row],[50代]],-3)</f>
        <v>19000</v>
      </c>
      <c r="AE50" s="3">
        <f ca="1">ROUND(テーブル817[[#This Row],[60代]],-3)</f>
        <v>80000</v>
      </c>
      <c r="AF50" s="3">
        <f ca="1">ROUND(テーブル817[[#This Row],[70歳以上]],-3)</f>
        <v>15000</v>
      </c>
      <c r="AG50" s="3"/>
      <c r="AI50" s="5" t="s">
        <v>52</v>
      </c>
      <c r="AJ50" s="6">
        <f ca="1">ROUND(テーブル81730[[#This Row],[20代]],-3)</f>
        <v>14000</v>
      </c>
      <c r="AK50" s="6">
        <f ca="1">ROUND(テーブル81730[[#This Row],[30代]],-3)</f>
        <v>36000</v>
      </c>
      <c r="AL50" s="6">
        <f ca="1">ROUND(テーブル81730[[#This Row],[40代]],-3)</f>
        <v>19000</v>
      </c>
      <c r="AM50" s="6">
        <f ca="1">ROUND(テーブル81730[[#This Row],[50代]],-3)</f>
        <v>13000</v>
      </c>
      <c r="AN50" s="6">
        <f ca="1">ROUND(テーブル81730[[#This Row],[60代]],-3)</f>
        <v>54000</v>
      </c>
      <c r="AO50" s="6">
        <f ca="1">ROUND(テーブル81730[[#This Row],[70歳以上]],-3)</f>
        <v>59000</v>
      </c>
      <c r="AP50" s="6"/>
      <c r="AR50" s="5" t="s">
        <v>52</v>
      </c>
      <c r="AS50">
        <f ca="1">ROUND(テーブル8173023[[#This Row],[20代]],-3)</f>
        <v>23000</v>
      </c>
      <c r="AT50">
        <f ca="1">ROUND(テーブル8173023[[#This Row],[30代]],-3)</f>
        <v>61000</v>
      </c>
      <c r="AU50">
        <f ca="1">ROUND(テーブル8173023[[#This Row],[40代]],-3)</f>
        <v>32000</v>
      </c>
      <c r="AV50">
        <f ca="1">ROUND(テーブル8173023[[#This Row],[50代]],-3)</f>
        <v>12000</v>
      </c>
      <c r="AW50">
        <f ca="1">ROUND(テーブル8173023[[#This Row],[60代]],-3)</f>
        <v>30000</v>
      </c>
      <c r="AX50">
        <f ca="1">ROUND(テーブル8173023[[#This Row],[70歳以上]],-3)</f>
        <v>78000</v>
      </c>
    </row>
    <row r="51" spans="1:50" x14ac:dyDescent="0.55000000000000004">
      <c r="A51" s="5" t="s">
        <v>53</v>
      </c>
      <c r="B51" s="3">
        <v>39665</v>
      </c>
      <c r="C51" s="3">
        <v>22079</v>
      </c>
      <c r="D51" s="3">
        <v>34327</v>
      </c>
      <c r="E51" s="3">
        <v>28036</v>
      </c>
      <c r="F51" s="3">
        <v>33630</v>
      </c>
      <c r="G51" s="3">
        <v>34343</v>
      </c>
      <c r="H51" s="3"/>
      <c r="I51" s="3">
        <f t="shared" si="0"/>
        <v>40000</v>
      </c>
      <c r="J51" s="3">
        <f t="shared" si="1"/>
        <v>22000</v>
      </c>
      <c r="K51" s="3">
        <f t="shared" si="2"/>
        <v>34000</v>
      </c>
      <c r="L51" s="3">
        <f t="shared" si="3"/>
        <v>28000</v>
      </c>
      <c r="M51" s="3">
        <f t="shared" si="4"/>
        <v>34000</v>
      </c>
      <c r="N51" s="3">
        <f t="shared" si="5"/>
        <v>34000</v>
      </c>
      <c r="O51" s="3"/>
      <c r="P51" s="4"/>
      <c r="Q51" s="5" t="s">
        <v>53</v>
      </c>
      <c r="R51" s="3">
        <f ca="1">ROUND(テーブル8[[#This Row],[20代]],-2)</f>
        <v>9100</v>
      </c>
      <c r="S51" s="3">
        <f ca="1">ROUND(テーブル8[[#This Row],[30代]],-3)</f>
        <v>54000</v>
      </c>
      <c r="T51" s="3">
        <f ca="1">ROUND(テーブル8[[#This Row],[40代]],-3)</f>
        <v>29000</v>
      </c>
      <c r="U51" s="3">
        <f ca="1">ROUND(テーブル8[[#This Row],[50代]],-3)</f>
        <v>41000</v>
      </c>
      <c r="V51" s="3">
        <f ca="1">ROUND(テーブル8[[#This Row],[60代]],-3)</f>
        <v>58000</v>
      </c>
      <c r="W51" s="3">
        <f ca="1">ROUND(テーブル8[[#This Row],[70歳以上]],-3)</f>
        <v>39000</v>
      </c>
      <c r="X51" s="3"/>
      <c r="Y51" s="4"/>
      <c r="Z51" s="5" t="s">
        <v>53</v>
      </c>
      <c r="AA51" s="3">
        <f ca="1">ROUND(テーブル817[[#This Row],[20代]],-3)</f>
        <v>17000</v>
      </c>
      <c r="AB51" s="3">
        <f ca="1">ROUND(テーブル817[[#This Row],[30代]],-3)</f>
        <v>48000</v>
      </c>
      <c r="AC51" s="3">
        <f ca="1">ROUND(テーブル817[[#This Row],[40代]],-3)</f>
        <v>19000</v>
      </c>
      <c r="AD51" s="3">
        <f ca="1">ROUND(テーブル817[[#This Row],[50代]],-3)</f>
        <v>20000</v>
      </c>
      <c r="AE51" s="3">
        <f ca="1">ROUND(テーブル817[[#This Row],[60代]],-3)</f>
        <v>81000</v>
      </c>
      <c r="AF51" s="3">
        <f ca="1">ROUND(テーブル817[[#This Row],[70歳以上]],-3)</f>
        <v>15000</v>
      </c>
      <c r="AG51" s="3"/>
      <c r="AI51" s="5" t="s">
        <v>53</v>
      </c>
      <c r="AJ51" s="6">
        <f ca="1">ROUND(テーブル81730[[#This Row],[20代]],-3)</f>
        <v>14000</v>
      </c>
      <c r="AK51" s="6">
        <f ca="1">ROUND(テーブル81730[[#This Row],[30代]],-3)</f>
        <v>34000</v>
      </c>
      <c r="AL51" s="6">
        <f ca="1">ROUND(テーブル81730[[#This Row],[40代]],-3)</f>
        <v>19000</v>
      </c>
      <c r="AM51" s="6">
        <f ca="1">ROUND(テーブル81730[[#This Row],[50代]],-3)</f>
        <v>15000</v>
      </c>
      <c r="AN51" s="6">
        <f ca="1">ROUND(テーブル81730[[#This Row],[60代]],-3)</f>
        <v>54000</v>
      </c>
      <c r="AO51" s="6">
        <f ca="1">ROUND(テーブル81730[[#This Row],[70歳以上]],-3)</f>
        <v>60000</v>
      </c>
      <c r="AP51" s="6"/>
      <c r="AR51" s="5" t="s">
        <v>53</v>
      </c>
      <c r="AS51">
        <f ca="1">ROUND(テーブル8173023[[#This Row],[20代]],-3)</f>
        <v>23000</v>
      </c>
      <c r="AT51">
        <f ca="1">ROUND(テーブル8173023[[#This Row],[30代]],-3)</f>
        <v>61000</v>
      </c>
      <c r="AU51">
        <f ca="1">ROUND(テーブル8173023[[#This Row],[40代]],-3)</f>
        <v>32000</v>
      </c>
      <c r="AV51">
        <f ca="1">ROUND(テーブル8173023[[#This Row],[50代]],-3)</f>
        <v>12000</v>
      </c>
      <c r="AW51">
        <f ca="1">ROUND(テーブル8173023[[#This Row],[60代]],-3)</f>
        <v>31000</v>
      </c>
      <c r="AX51">
        <f ca="1">ROUND(テーブル8173023[[#This Row],[70歳以上]],-3)</f>
        <v>78000</v>
      </c>
    </row>
  </sheetData>
  <phoneticPr fontId="1"/>
  <pageMargins left="0.7" right="0.7" top="0.75" bottom="0.75" header="0.3" footer="0.3"/>
  <pageSetup paperSize="9" scale="17" orientation="landscape" r:id="rId1"/>
  <tableParts count="5"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1"/>
  <sheetViews>
    <sheetView topLeftCell="A4" zoomScale="25" zoomScaleNormal="25" workbookViewId="0">
      <selection activeCell="AL4" sqref="AL4:AQ51"/>
    </sheetView>
  </sheetViews>
  <sheetFormatPr defaultRowHeight="18" x14ac:dyDescent="0.55000000000000004"/>
  <cols>
    <col min="1" max="1" width="9" customWidth="1"/>
    <col min="7" max="8" width="10.33203125" customWidth="1"/>
    <col min="10" max="10" width="9" customWidth="1"/>
    <col min="16" max="17" width="10.33203125" customWidth="1"/>
  </cols>
  <sheetData>
    <row r="1" spans="1:43" x14ac:dyDescent="0.55000000000000004">
      <c r="A1" s="1" t="s">
        <v>62</v>
      </c>
    </row>
    <row r="2" spans="1:43" x14ac:dyDescent="0.55000000000000004">
      <c r="A2" t="s">
        <v>58</v>
      </c>
      <c r="G2" t="s">
        <v>56</v>
      </c>
      <c r="P2" t="s">
        <v>56</v>
      </c>
      <c r="Y2" t="s">
        <v>56</v>
      </c>
      <c r="AH2" t="s">
        <v>56</v>
      </c>
      <c r="AQ2" t="s">
        <v>56</v>
      </c>
    </row>
    <row r="3" spans="1:43" x14ac:dyDescent="0.55000000000000004">
      <c r="A3" s="2" t="s">
        <v>55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/>
      <c r="J3" s="2" t="s">
        <v>57</v>
      </c>
      <c r="K3" s="2" t="s">
        <v>0</v>
      </c>
      <c r="L3" s="2" t="s">
        <v>1</v>
      </c>
      <c r="M3" s="2" t="s">
        <v>2</v>
      </c>
      <c r="N3" s="2" t="s">
        <v>3</v>
      </c>
      <c r="O3" s="2" t="s">
        <v>4</v>
      </c>
      <c r="P3" s="2" t="s">
        <v>5</v>
      </c>
      <c r="Q3" s="2"/>
      <c r="S3" s="2" t="s">
        <v>64</v>
      </c>
      <c r="T3" s="2" t="s">
        <v>0</v>
      </c>
      <c r="U3" s="2" t="s">
        <v>1</v>
      </c>
      <c r="V3" s="2" t="s">
        <v>2</v>
      </c>
      <c r="W3" s="2" t="s">
        <v>3</v>
      </c>
      <c r="X3" s="2" t="s">
        <v>4</v>
      </c>
      <c r="Y3" s="2" t="s">
        <v>5</v>
      </c>
      <c r="Z3" s="2"/>
      <c r="AB3" s="2" t="s">
        <v>66</v>
      </c>
      <c r="AC3" s="2" t="s">
        <v>0</v>
      </c>
      <c r="AD3" s="2" t="s">
        <v>1</v>
      </c>
      <c r="AE3" s="2" t="s">
        <v>2</v>
      </c>
      <c r="AF3" s="2" t="s">
        <v>3</v>
      </c>
      <c r="AG3" s="2" t="s">
        <v>4</v>
      </c>
      <c r="AH3" s="2" t="s">
        <v>5</v>
      </c>
      <c r="AI3" s="2"/>
      <c r="AK3" s="2" t="s">
        <v>68</v>
      </c>
      <c r="AL3" s="2" t="s">
        <v>0</v>
      </c>
      <c r="AM3" s="2" t="s">
        <v>1</v>
      </c>
      <c r="AN3" s="2" t="s">
        <v>2</v>
      </c>
      <c r="AO3" s="2" t="s">
        <v>3</v>
      </c>
      <c r="AP3" s="2" t="s">
        <v>4</v>
      </c>
      <c r="AQ3" s="2" t="s">
        <v>5</v>
      </c>
    </row>
    <row r="4" spans="1:43" x14ac:dyDescent="0.55000000000000004">
      <c r="A4" s="5" t="s">
        <v>6</v>
      </c>
      <c r="B4" s="3">
        <f ca="1">ROUND(テーブル9[[#This Row],[20代]],-2)</f>
        <v>8800</v>
      </c>
      <c r="C4" s="3">
        <f ca="1">ROUND(テーブル9[[#This Row],[30代]],-2)</f>
        <v>3900</v>
      </c>
      <c r="D4" s="3">
        <f ca="1">ROUND(テーブル9[[#This Row],[40代]],-2)</f>
        <v>11100</v>
      </c>
      <c r="E4" s="3">
        <f ca="1">ROUND(テーブル9[[#This Row],[50代]],-2)</f>
        <v>9600</v>
      </c>
      <c r="F4" s="3">
        <f ca="1">ROUND(テーブル9[[#This Row],[60代]],-2)</f>
        <v>8600</v>
      </c>
      <c r="G4" s="3">
        <f ca="1">ROUND(テーブル9[[#This Row],[70歳以上]],-2)</f>
        <v>30300</v>
      </c>
      <c r="H4" s="3"/>
      <c r="I4" s="4"/>
      <c r="J4" s="5" t="s">
        <v>6</v>
      </c>
      <c r="K4" s="3">
        <f ca="1">ROUND(テーブル10[[#This Row],[20代]],-2)</f>
        <v>1100</v>
      </c>
      <c r="L4" s="3">
        <f ca="1">ROUND(テーブル10[[#This Row],[30代]],-2)</f>
        <v>7500</v>
      </c>
      <c r="M4" s="3">
        <f ca="1">ROUND(テーブル10[[#This Row],[40代]],-2)</f>
        <v>10800</v>
      </c>
      <c r="N4" s="3">
        <f ca="1">ROUND(テーブル10[[#This Row],[50代]],-2)</f>
        <v>16700</v>
      </c>
      <c r="O4" s="3">
        <f ca="1">ROUND(テーブル10[[#This Row],[60代]],-2)</f>
        <v>3600</v>
      </c>
      <c r="P4" s="3">
        <f ca="1">ROUND(テーブル10[[#This Row],[70歳以上]],-2)</f>
        <v>38300</v>
      </c>
      <c r="Q4" s="3"/>
      <c r="R4" s="4"/>
      <c r="S4" s="5" t="s">
        <v>6</v>
      </c>
      <c r="T4" s="3">
        <f ca="1">ROUND(テーブル1018[[#This Row],[20代]],-2)</f>
        <v>800</v>
      </c>
      <c r="U4" s="3">
        <f ca="1">ROUND(テーブル1018[[#This Row],[30代]],-2)</f>
        <v>10400</v>
      </c>
      <c r="V4" s="3">
        <f ca="1">ROUND(テーブル1018[[#This Row],[40代]],-2)</f>
        <v>7500</v>
      </c>
      <c r="W4" s="3">
        <f ca="1">ROUND(テーブル1018[[#This Row],[50代]],-2)</f>
        <v>22500</v>
      </c>
      <c r="X4" s="3">
        <f ca="1">ROUND(テーブル1018[[#This Row],[60代]],-2)</f>
        <v>1800</v>
      </c>
      <c r="Y4" s="3">
        <f ca="1">ROUND(テーブル1018[[#This Row],[70歳以上]],-2)</f>
        <v>36100</v>
      </c>
      <c r="Z4" s="3"/>
      <c r="AB4" s="5" t="s">
        <v>6</v>
      </c>
      <c r="AC4" s="6">
        <f ca="1">ROUND(テーブル101832[[#This Row],[20代]],-2)</f>
        <v>2000</v>
      </c>
      <c r="AD4" s="6">
        <f ca="1">ROUND(テーブル101832[[#This Row],[30代]],-2)</f>
        <v>7400</v>
      </c>
      <c r="AE4" s="6">
        <f ca="1">ROUND(テーブル101832[[#This Row],[40代]],-2)</f>
        <v>6600</v>
      </c>
      <c r="AF4" s="6">
        <f ca="1">ROUND(テーブル101832[[#This Row],[50代]],-3)</f>
        <v>19000</v>
      </c>
      <c r="AG4" s="6">
        <f ca="1">ROUND(テーブル101832[[#This Row],[60代]],-2)</f>
        <v>2300</v>
      </c>
      <c r="AH4" s="6">
        <f ca="1">ROUND(テーブル101832[[#This Row],[70歳以上]],-3)</f>
        <v>38000</v>
      </c>
      <c r="AI4" s="6"/>
      <c r="AK4" s="5" t="s">
        <v>6</v>
      </c>
      <c r="AL4">
        <f ca="1">ROUND(テーブル10183224[[#This Row],[20代]],-2)</f>
        <v>1400</v>
      </c>
      <c r="AM4">
        <f ca="1">ROUND(テーブル10183224[[#This Row],[30代]],-2)</f>
        <v>3800</v>
      </c>
      <c r="AN4">
        <f ca="1">ROUND(テーブル10183224[[#This Row],[40代]],-3)</f>
        <v>11000</v>
      </c>
      <c r="AO4">
        <f ca="1">ROUND(テーブル10183224[[#This Row],[50代]],-3)</f>
        <v>16000</v>
      </c>
      <c r="AP4">
        <f ca="1">ROUND(テーブル10183224[[#This Row],[60代]],-2)</f>
        <v>2900</v>
      </c>
      <c r="AQ4">
        <f ca="1">ROUND(テーブル10183224[[#This Row],[70歳以上]],-3)</f>
        <v>16000</v>
      </c>
    </row>
    <row r="5" spans="1:43" x14ac:dyDescent="0.55000000000000004">
      <c r="A5" s="5" t="s">
        <v>7</v>
      </c>
      <c r="B5" s="3">
        <f ca="1">ROUND(テーブル9[[#This Row],[20代]],-2)</f>
        <v>8800</v>
      </c>
      <c r="C5" s="3">
        <f ca="1">ROUND(テーブル9[[#This Row],[30代]],-2)</f>
        <v>4000</v>
      </c>
      <c r="D5" s="3">
        <f ca="1">ROUND(テーブル9[[#This Row],[40代]],-2)</f>
        <v>10900</v>
      </c>
      <c r="E5" s="3">
        <f ca="1">ROUND(テーブル9[[#This Row],[50代]],-2)</f>
        <v>9900</v>
      </c>
      <c r="F5" s="3">
        <f ca="1">ROUND(テーブル9[[#This Row],[60代]],-2)</f>
        <v>11100</v>
      </c>
      <c r="G5" s="3">
        <f ca="1">ROUND(テーブル9[[#This Row],[70歳以上]],-2)</f>
        <v>43300</v>
      </c>
      <c r="H5" s="3"/>
      <c r="I5" s="4"/>
      <c r="J5" s="5" t="s">
        <v>7</v>
      </c>
      <c r="K5" s="3">
        <f ca="1">ROUND(テーブル10[[#This Row],[20代]],-2)</f>
        <v>1400</v>
      </c>
      <c r="L5" s="3">
        <f ca="1">ROUND(テーブル10[[#This Row],[30代]],-2)</f>
        <v>7600</v>
      </c>
      <c r="M5" s="3">
        <f ca="1">ROUND(テーブル10[[#This Row],[40代]],-2)</f>
        <v>10700</v>
      </c>
      <c r="N5" s="3">
        <f ca="1">ROUND(テーブル10[[#This Row],[50代]],-2)</f>
        <v>16000</v>
      </c>
      <c r="O5" s="3">
        <f ca="1">ROUND(テーブル10[[#This Row],[60代]],-2)</f>
        <v>5400</v>
      </c>
      <c r="P5" s="3">
        <f ca="1">ROUND(テーブル10[[#This Row],[70歳以上]],-2)</f>
        <v>39400</v>
      </c>
      <c r="Q5" s="3"/>
      <c r="R5" s="4"/>
      <c r="S5" s="5" t="s">
        <v>7</v>
      </c>
      <c r="T5" s="3">
        <f ca="1">ROUND(テーブル1018[[#This Row],[20代]],-2)</f>
        <v>600</v>
      </c>
      <c r="U5" s="3">
        <f ca="1">ROUND(テーブル1018[[#This Row],[30代]],-2)</f>
        <v>10200</v>
      </c>
      <c r="V5" s="3">
        <f ca="1">ROUND(テーブル1018[[#This Row],[40代]],-2)</f>
        <v>7400</v>
      </c>
      <c r="W5" s="3">
        <f ca="1">ROUND(テーブル1018[[#This Row],[50代]],-2)</f>
        <v>21600</v>
      </c>
      <c r="X5" s="3">
        <f ca="1">ROUND(テーブル1018[[#This Row],[60代]],-2)</f>
        <v>2000</v>
      </c>
      <c r="Y5" s="3">
        <f ca="1">ROUND(テーブル1018[[#This Row],[70歳以上]],-2)</f>
        <v>37900</v>
      </c>
      <c r="Z5" s="3"/>
      <c r="AB5" s="5" t="s">
        <v>7</v>
      </c>
      <c r="AC5" s="6">
        <f ca="1">ROUND(テーブル101832[[#This Row],[20代]],-2)</f>
        <v>1800</v>
      </c>
      <c r="AD5" s="6">
        <f ca="1">ROUND(テーブル101832[[#This Row],[30代]],-2)</f>
        <v>7600</v>
      </c>
      <c r="AE5" s="6">
        <f ca="1">ROUND(テーブル101832[[#This Row],[40代]],-2)</f>
        <v>6600</v>
      </c>
      <c r="AF5" s="6">
        <f ca="1">ROUND(テーブル101832[[#This Row],[50代]],-3)</f>
        <v>19000</v>
      </c>
      <c r="AG5" s="6">
        <f ca="1">ROUND(テーブル101832[[#This Row],[60代]],-2)</f>
        <v>2400</v>
      </c>
      <c r="AH5" s="6">
        <f ca="1">ROUND(テーブル101832[[#This Row],[70歳以上]],-3)</f>
        <v>38000</v>
      </c>
      <c r="AI5" s="6"/>
      <c r="AK5" s="5" t="s">
        <v>7</v>
      </c>
      <c r="AL5">
        <f ca="1">ROUND(テーブル10183224[[#This Row],[20代]],-2)</f>
        <v>1400</v>
      </c>
      <c r="AM5">
        <f ca="1">ROUND(テーブル10183224[[#This Row],[30代]],-2)</f>
        <v>3800</v>
      </c>
      <c r="AN5">
        <f ca="1">ROUND(テーブル10183224[[#This Row],[40代]],-3)</f>
        <v>11000</v>
      </c>
      <c r="AO5">
        <f ca="1">ROUND(テーブル10183224[[#This Row],[50代]],-3)</f>
        <v>17000</v>
      </c>
      <c r="AP5">
        <f ca="1">ROUND(テーブル10183224[[#This Row],[60代]],-2)</f>
        <v>3200</v>
      </c>
      <c r="AQ5">
        <f ca="1">ROUND(テーブル10183224[[#This Row],[70歳以上]],-3)</f>
        <v>16000</v>
      </c>
    </row>
    <row r="6" spans="1:43" x14ac:dyDescent="0.55000000000000004">
      <c r="A6" s="5" t="s">
        <v>8</v>
      </c>
      <c r="B6" s="3">
        <f ca="1">ROUND(テーブル9[[#This Row],[20代]],-2)</f>
        <v>9200</v>
      </c>
      <c r="C6" s="3">
        <f ca="1">ROUND(テーブル9[[#This Row],[30代]],-2)</f>
        <v>4300</v>
      </c>
      <c r="D6" s="3">
        <f ca="1">ROUND(テーブル9[[#This Row],[40代]],-2)</f>
        <v>10700</v>
      </c>
      <c r="E6" s="3">
        <f ca="1">ROUND(テーブル9[[#This Row],[50代]],-2)</f>
        <v>10100</v>
      </c>
      <c r="F6" s="3">
        <f ca="1">ROUND(テーブル9[[#This Row],[60代]],-2)</f>
        <v>13700</v>
      </c>
      <c r="G6" s="3">
        <f ca="1">ROUND(テーブル9[[#This Row],[70歳以上]],-2)</f>
        <v>44300</v>
      </c>
      <c r="H6" s="3"/>
      <c r="I6" s="4"/>
      <c r="J6" s="5" t="s">
        <v>8</v>
      </c>
      <c r="K6" s="3">
        <f ca="1">ROUND(テーブル10[[#This Row],[20代]],-2)</f>
        <v>1300</v>
      </c>
      <c r="L6" s="3">
        <f ca="1">ROUND(テーブル10[[#This Row],[30代]],-2)</f>
        <v>7500</v>
      </c>
      <c r="M6" s="3">
        <f ca="1">ROUND(テーブル10[[#This Row],[40代]],-2)</f>
        <v>10600</v>
      </c>
      <c r="N6" s="3">
        <f ca="1">ROUND(テーブル10[[#This Row],[50代]],-2)</f>
        <v>15500</v>
      </c>
      <c r="O6" s="3">
        <f ca="1">ROUND(テーブル10[[#This Row],[60代]],-2)</f>
        <v>8100</v>
      </c>
      <c r="P6" s="3">
        <f ca="1">ROUND(テーブル10[[#This Row],[70歳以上]],-2)</f>
        <v>40500</v>
      </c>
      <c r="Q6" s="3"/>
      <c r="R6" s="4"/>
      <c r="S6" s="5" t="s">
        <v>8</v>
      </c>
      <c r="T6" s="3">
        <f ca="1">ROUND(テーブル1018[[#This Row],[20代]],-2)</f>
        <v>1100</v>
      </c>
      <c r="U6" s="3">
        <f ca="1">ROUND(テーブル1018[[#This Row],[30代]],-2)</f>
        <v>10400</v>
      </c>
      <c r="V6" s="3">
        <f ca="1">ROUND(テーブル1018[[#This Row],[40代]],-2)</f>
        <v>7400</v>
      </c>
      <c r="W6" s="3">
        <f ca="1">ROUND(テーブル1018[[#This Row],[50代]],-2)</f>
        <v>19100</v>
      </c>
      <c r="X6" s="3">
        <f ca="1">ROUND(テーブル1018[[#This Row],[60代]],-2)</f>
        <v>2000</v>
      </c>
      <c r="Y6" s="3">
        <f ca="1">ROUND(テーブル1018[[#This Row],[70歳以上]],-2)</f>
        <v>39300</v>
      </c>
      <c r="Z6" s="3"/>
      <c r="AB6" s="5" t="s">
        <v>8</v>
      </c>
      <c r="AC6" s="6">
        <f ca="1">ROUND(テーブル101832[[#This Row],[20代]],-2)</f>
        <v>1900</v>
      </c>
      <c r="AD6" s="6">
        <f ca="1">ROUND(テーブル101832[[#This Row],[30代]],-2)</f>
        <v>7400</v>
      </c>
      <c r="AE6" s="6">
        <f ca="1">ROUND(テーブル101832[[#This Row],[40代]],-2)</f>
        <v>6700</v>
      </c>
      <c r="AF6" s="6">
        <f ca="1">ROUND(テーブル101832[[#This Row],[50代]],-3)</f>
        <v>18000</v>
      </c>
      <c r="AG6" s="6">
        <f ca="1">ROUND(テーブル101832[[#This Row],[60代]],-2)</f>
        <v>2600</v>
      </c>
      <c r="AH6" s="6">
        <f ca="1">ROUND(テーブル101832[[#This Row],[70歳以上]],-3)</f>
        <v>39000</v>
      </c>
      <c r="AI6" s="6"/>
      <c r="AK6" s="5" t="s">
        <v>8</v>
      </c>
      <c r="AL6">
        <f ca="1">ROUND(テーブル10183224[[#This Row],[20代]],-2)</f>
        <v>1700</v>
      </c>
      <c r="AM6">
        <f ca="1">ROUND(テーブル10183224[[#This Row],[30代]],-2)</f>
        <v>3700</v>
      </c>
      <c r="AN6">
        <f ca="1">ROUND(テーブル10183224[[#This Row],[40代]],-3)</f>
        <v>11000</v>
      </c>
      <c r="AO6">
        <f ca="1">ROUND(テーブル10183224[[#This Row],[50代]],-3)</f>
        <v>18000</v>
      </c>
      <c r="AP6">
        <f ca="1">ROUND(テーブル10183224[[#This Row],[60代]],-2)</f>
        <v>3300</v>
      </c>
      <c r="AQ6">
        <f ca="1">ROUND(テーブル10183224[[#This Row],[70歳以上]],-3)</f>
        <v>17000</v>
      </c>
    </row>
    <row r="7" spans="1:43" x14ac:dyDescent="0.55000000000000004">
      <c r="A7" s="5" t="s">
        <v>9</v>
      </c>
      <c r="B7" s="3">
        <f ca="1">ROUND(テーブル9[[#This Row],[20代]],-2)</f>
        <v>8800</v>
      </c>
      <c r="C7" s="3">
        <f ca="1">ROUND(テーブル9[[#This Row],[30代]],-2)</f>
        <v>4600</v>
      </c>
      <c r="D7" s="3">
        <f ca="1">ROUND(テーブル9[[#This Row],[40代]],-2)</f>
        <v>11600</v>
      </c>
      <c r="E7" s="3">
        <f ca="1">ROUND(テーブル9[[#This Row],[50代]],-2)</f>
        <v>11700</v>
      </c>
      <c r="F7" s="3">
        <f ca="1">ROUND(テーブル9[[#This Row],[60代]],-2)</f>
        <v>14300</v>
      </c>
      <c r="G7" s="3">
        <f ca="1">ROUND(テーブル9[[#This Row],[70歳以上]],-2)</f>
        <v>45700</v>
      </c>
      <c r="H7" s="3"/>
      <c r="I7" s="4"/>
      <c r="J7" s="5" t="s">
        <v>9</v>
      </c>
      <c r="K7" s="3">
        <f ca="1">ROUND(テーブル10[[#This Row],[20代]],-2)</f>
        <v>1300</v>
      </c>
      <c r="L7" s="3">
        <f ca="1">ROUND(テーブル10[[#This Row],[30代]],-2)</f>
        <v>7500</v>
      </c>
      <c r="M7" s="3">
        <f ca="1">ROUND(テーブル10[[#This Row],[40代]],-2)</f>
        <v>11600</v>
      </c>
      <c r="N7" s="3">
        <f ca="1">ROUND(テーブル10[[#This Row],[50代]],-2)</f>
        <v>13100</v>
      </c>
      <c r="O7" s="3">
        <f ca="1">ROUND(テーブル10[[#This Row],[60代]],-2)</f>
        <v>9400</v>
      </c>
      <c r="P7" s="3">
        <f ca="1">ROUND(テーブル10[[#This Row],[70歳以上]],-2)</f>
        <v>41500</v>
      </c>
      <c r="Q7" s="3"/>
      <c r="R7" s="4"/>
      <c r="S7" s="5" t="s">
        <v>9</v>
      </c>
      <c r="T7" s="3">
        <f ca="1">ROUND(テーブル1018[[#This Row],[20代]],-2)</f>
        <v>1600</v>
      </c>
      <c r="U7" s="3">
        <f ca="1">ROUND(テーブル1018[[#This Row],[30代]],-2)</f>
        <v>10100</v>
      </c>
      <c r="V7" s="3">
        <f ca="1">ROUND(テーブル1018[[#This Row],[40代]],-2)</f>
        <v>7500</v>
      </c>
      <c r="W7" s="3">
        <f ca="1">ROUND(テーブル1018[[#This Row],[50代]],-2)</f>
        <v>17100</v>
      </c>
      <c r="X7" s="3">
        <f ca="1">ROUND(テーブル1018[[#This Row],[60代]],-2)</f>
        <v>2100</v>
      </c>
      <c r="Y7" s="3">
        <f ca="1">ROUND(テーブル1018[[#This Row],[70歳以上]],-2)</f>
        <v>39600</v>
      </c>
      <c r="Z7" s="3"/>
      <c r="AB7" s="5" t="s">
        <v>9</v>
      </c>
      <c r="AC7" s="6">
        <f ca="1">ROUND(テーブル101832[[#This Row],[20代]],-2)</f>
        <v>2000</v>
      </c>
      <c r="AD7" s="6">
        <f ca="1">ROUND(テーブル101832[[#This Row],[30代]],-2)</f>
        <v>7700</v>
      </c>
      <c r="AE7" s="6">
        <f ca="1">ROUND(テーブル101832[[#This Row],[40代]],-2)</f>
        <v>6600</v>
      </c>
      <c r="AF7" s="6">
        <f ca="1">ROUND(テーブル101832[[#This Row],[50代]],-3)</f>
        <v>18000</v>
      </c>
      <c r="AG7" s="6">
        <f ca="1">ROUND(テーブル101832[[#This Row],[60代]],-2)</f>
        <v>2900</v>
      </c>
      <c r="AH7" s="6">
        <f ca="1">ROUND(テーブル101832[[#This Row],[70歳以上]],-3)</f>
        <v>39000</v>
      </c>
      <c r="AI7" s="6"/>
      <c r="AK7" s="5" t="s">
        <v>9</v>
      </c>
      <c r="AL7">
        <f ca="1">ROUND(テーブル10183224[[#This Row],[20代]],-2)</f>
        <v>2000</v>
      </c>
      <c r="AM7">
        <f ca="1">ROUND(テーブル10183224[[#This Row],[30代]],-2)</f>
        <v>3800</v>
      </c>
      <c r="AN7">
        <f ca="1">ROUND(テーブル10183224[[#This Row],[40代]],-3)</f>
        <v>11000</v>
      </c>
      <c r="AO7">
        <f ca="1">ROUND(テーブル10183224[[#This Row],[50代]],-3)</f>
        <v>20000</v>
      </c>
      <c r="AP7">
        <f ca="1">ROUND(テーブル10183224[[#This Row],[60代]],-2)</f>
        <v>3300</v>
      </c>
      <c r="AQ7">
        <f ca="1">ROUND(テーブル10183224[[#This Row],[70歳以上]],-3)</f>
        <v>16000</v>
      </c>
    </row>
    <row r="8" spans="1:43" x14ac:dyDescent="0.55000000000000004">
      <c r="A8" s="5" t="s">
        <v>10</v>
      </c>
      <c r="B8" s="3">
        <f ca="1">ROUND(テーブル9[[#This Row],[20代]],-2)</f>
        <v>12600</v>
      </c>
      <c r="C8" s="3">
        <f ca="1">ROUND(テーブル9[[#This Row],[30代]],-2)</f>
        <v>5100</v>
      </c>
      <c r="D8" s="3">
        <f ca="1">ROUND(テーブル9[[#This Row],[40代]],-2)</f>
        <v>13900</v>
      </c>
      <c r="E8" s="3">
        <f ca="1">ROUND(テーブル9[[#This Row],[50代]],-2)</f>
        <v>10100</v>
      </c>
      <c r="F8" s="3">
        <f ca="1">ROUND(テーブル9[[#This Row],[60代]],-2)</f>
        <v>13900</v>
      </c>
      <c r="G8" s="3">
        <f ca="1">ROUND(テーブル9[[#This Row],[70歳以上]],-2)</f>
        <v>46800</v>
      </c>
      <c r="H8" s="3"/>
      <c r="I8" s="4"/>
      <c r="J8" s="5" t="s">
        <v>10</v>
      </c>
      <c r="K8" s="3">
        <f ca="1">ROUND(テーブル10[[#This Row],[20代]],-2)</f>
        <v>1600</v>
      </c>
      <c r="L8" s="3">
        <f ca="1">ROUND(テーブル10[[#This Row],[30代]],-2)</f>
        <v>8400</v>
      </c>
      <c r="M8" s="3">
        <f ca="1">ROUND(テーブル10[[#This Row],[40代]],-2)</f>
        <v>11900</v>
      </c>
      <c r="N8" s="3">
        <f ca="1">ROUND(テーブル10[[#This Row],[50代]],-2)</f>
        <v>7800</v>
      </c>
      <c r="O8" s="3">
        <f ca="1">ROUND(テーブル10[[#This Row],[60代]],-2)</f>
        <v>9100</v>
      </c>
      <c r="P8" s="3">
        <f ca="1">ROUND(テーブル10[[#This Row],[70歳以上]],-2)</f>
        <v>42300</v>
      </c>
      <c r="Q8" s="3"/>
      <c r="R8" s="4"/>
      <c r="S8" s="5" t="s">
        <v>10</v>
      </c>
      <c r="T8" s="3">
        <f ca="1">ROUND(テーブル1018[[#This Row],[20代]],-2)</f>
        <v>4900</v>
      </c>
      <c r="U8" s="3">
        <f ca="1">ROUND(テーブル1018[[#This Row],[30代]],-2)</f>
        <v>10300</v>
      </c>
      <c r="V8" s="3">
        <f ca="1">ROUND(テーブル1018[[#This Row],[40代]],-2)</f>
        <v>7900</v>
      </c>
      <c r="W8" s="3">
        <f ca="1">ROUND(テーブル1018[[#This Row],[50代]],-2)</f>
        <v>14200</v>
      </c>
      <c r="X8" s="3">
        <f ca="1">ROUND(テーブル1018[[#This Row],[60代]],-2)</f>
        <v>4200</v>
      </c>
      <c r="Y8" s="3">
        <f ca="1">ROUND(テーブル1018[[#This Row],[70歳以上]],-2)</f>
        <v>40300</v>
      </c>
      <c r="Z8" s="3"/>
      <c r="AB8" s="5" t="s">
        <v>10</v>
      </c>
      <c r="AC8" s="6">
        <f ca="1">ROUND(テーブル101832[[#This Row],[20代]],-2)</f>
        <v>2100</v>
      </c>
      <c r="AD8" s="6">
        <f ca="1">ROUND(テーブル101832[[#This Row],[30代]],-2)</f>
        <v>8200</v>
      </c>
      <c r="AE8" s="6">
        <f ca="1">ROUND(テーブル101832[[#This Row],[40代]],-2)</f>
        <v>8300</v>
      </c>
      <c r="AF8" s="6">
        <f ca="1">ROUND(テーブル101832[[#This Row],[50代]],-3)</f>
        <v>14000</v>
      </c>
      <c r="AG8" s="6">
        <f ca="1">ROUND(テーブル101832[[#This Row],[60代]],-3)</f>
        <v>10000</v>
      </c>
      <c r="AH8" s="6">
        <f ca="1">ROUND(テーブル101832[[#This Row],[70歳以上]],-3)</f>
        <v>40000</v>
      </c>
      <c r="AI8" s="6"/>
      <c r="AK8" s="5" t="s">
        <v>10</v>
      </c>
      <c r="AL8">
        <f ca="1">ROUND(テーブル10183224[[#This Row],[20代]],-2)</f>
        <v>2200</v>
      </c>
      <c r="AM8">
        <f ca="1">ROUND(テーブル10183224[[#This Row],[30代]],-2)</f>
        <v>4000</v>
      </c>
      <c r="AN8">
        <f ca="1">ROUND(テーブル10183224[[#This Row],[40代]],-3)</f>
        <v>11000</v>
      </c>
      <c r="AO8">
        <f ca="1">ROUND(テーブル10183224[[#This Row],[50代]],-3)</f>
        <v>20000</v>
      </c>
      <c r="AP8">
        <f ca="1">ROUND(テーブル10183224[[#This Row],[60代]],-2)</f>
        <v>4900</v>
      </c>
      <c r="AQ8">
        <f ca="1">ROUND(テーブル10183224[[#This Row],[70歳以上]],-3)</f>
        <v>17000</v>
      </c>
    </row>
    <row r="9" spans="1:43" x14ac:dyDescent="0.55000000000000004">
      <c r="A9" s="5" t="s">
        <v>11</v>
      </c>
      <c r="B9" s="3">
        <f ca="1">ROUND(テーブル9[[#This Row],[20代]],-2)</f>
        <v>19200</v>
      </c>
      <c r="C9" s="3">
        <f ca="1">ROUND(テーブル9[[#This Row],[30代]],-2)</f>
        <v>6700</v>
      </c>
      <c r="D9" s="3">
        <f ca="1">ROUND(テーブル9[[#This Row],[40代]],-2)</f>
        <v>17100</v>
      </c>
      <c r="E9" s="3">
        <f ca="1">ROUND(テーブル9[[#This Row],[50代]],-2)</f>
        <v>11700</v>
      </c>
      <c r="F9" s="3">
        <f ca="1">ROUND(テーブル9[[#This Row],[60代]],-2)</f>
        <v>15000</v>
      </c>
      <c r="G9" s="3">
        <f ca="1">ROUND(テーブル9[[#This Row],[70歳以上]],-2)</f>
        <v>51200</v>
      </c>
      <c r="H9" s="3"/>
      <c r="I9" s="4"/>
      <c r="J9" s="5" t="s">
        <v>11</v>
      </c>
      <c r="K9" s="3">
        <f ca="1">ROUND(テーブル10[[#This Row],[20代]],-2)</f>
        <v>2000</v>
      </c>
      <c r="L9" s="3">
        <f ca="1">ROUND(テーブル10[[#This Row],[30代]],-2)</f>
        <v>8800</v>
      </c>
      <c r="M9" s="3">
        <f ca="1">ROUND(テーブル10[[#This Row],[40代]],-2)</f>
        <v>17200</v>
      </c>
      <c r="N9" s="3">
        <f ca="1">ROUND(テーブル10[[#This Row],[50代]],-2)</f>
        <v>8500</v>
      </c>
      <c r="O9" s="3">
        <f ca="1">ROUND(テーブル10[[#This Row],[60代]],-2)</f>
        <v>13800</v>
      </c>
      <c r="P9" s="3">
        <f ca="1">ROUND(テーブル10[[#This Row],[70歳以上]],-2)</f>
        <v>43300</v>
      </c>
      <c r="Q9" s="3"/>
      <c r="R9" s="4"/>
      <c r="S9" s="5" t="s">
        <v>11</v>
      </c>
      <c r="T9" s="3">
        <f ca="1">ROUND(テーブル1018[[#This Row],[20代]],-2)</f>
        <v>6700</v>
      </c>
      <c r="U9" s="3">
        <f ca="1">ROUND(テーブル1018[[#This Row],[30代]],-2)</f>
        <v>10800</v>
      </c>
      <c r="V9" s="3">
        <f ca="1">ROUND(テーブル1018[[#This Row],[40代]],-2)</f>
        <v>9300</v>
      </c>
      <c r="W9" s="3">
        <f ca="1">ROUND(テーブル1018[[#This Row],[50代]],-2)</f>
        <v>15500</v>
      </c>
      <c r="X9" s="3">
        <f ca="1">ROUND(テーブル1018[[#This Row],[60代]],-2)</f>
        <v>9200</v>
      </c>
      <c r="Y9" s="3">
        <f ca="1">ROUND(テーブル1018[[#This Row],[70歳以上]],-2)</f>
        <v>41300</v>
      </c>
      <c r="Z9" s="3"/>
      <c r="AB9" s="5" t="s">
        <v>11</v>
      </c>
      <c r="AC9" s="6">
        <f ca="1">ROUND(テーブル101832[[#This Row],[20代]],-2)</f>
        <v>2700</v>
      </c>
      <c r="AD9" s="6">
        <f ca="1">ROUND(テーブル101832[[#This Row],[30代]],-3)</f>
        <v>13000</v>
      </c>
      <c r="AE9" s="6">
        <f ca="1">ROUND(テーブル101832[[#This Row],[40代]],-3)</f>
        <v>10000</v>
      </c>
      <c r="AF9" s="6">
        <f ca="1">ROUND(テーブル101832[[#This Row],[50代]],-3)</f>
        <v>20000</v>
      </c>
      <c r="AG9" s="6">
        <f ca="1">ROUND(テーブル101832[[#This Row],[60代]],-3)</f>
        <v>18000</v>
      </c>
      <c r="AH9" s="6">
        <f ca="1">ROUND(テーブル101832[[#This Row],[70歳以上]],-3)</f>
        <v>41000</v>
      </c>
      <c r="AI9" s="6"/>
      <c r="AK9" s="5" t="s">
        <v>11</v>
      </c>
      <c r="AL9">
        <f ca="1">ROUND(テーブル10183224[[#This Row],[20代]],-2)</f>
        <v>2600</v>
      </c>
      <c r="AM9">
        <f ca="1">ROUND(テーブル10183224[[#This Row],[30代]],-2)</f>
        <v>5900</v>
      </c>
      <c r="AN9">
        <f ca="1">ROUND(テーブル10183224[[#This Row],[40代]],-3)</f>
        <v>12000</v>
      </c>
      <c r="AO9">
        <f ca="1">ROUND(テーブル10183224[[#This Row],[50代]],-3)</f>
        <v>25000</v>
      </c>
      <c r="AP9">
        <f ca="1">ROUND(テーブル10183224[[#This Row],[60代]],-2)</f>
        <v>8200</v>
      </c>
      <c r="AQ9">
        <f ca="1">ROUND(テーブル10183224[[#This Row],[70歳以上]],-3)</f>
        <v>18000</v>
      </c>
    </row>
    <row r="10" spans="1:43" x14ac:dyDescent="0.55000000000000004">
      <c r="A10" s="5" t="s">
        <v>12</v>
      </c>
      <c r="B10" s="3">
        <f ca="1">ROUND(テーブル9[[#This Row],[20代]],-2)</f>
        <v>19400</v>
      </c>
      <c r="C10" s="3">
        <f ca="1">ROUND(テーブル9[[#This Row],[30代]],-2)</f>
        <v>6700</v>
      </c>
      <c r="D10" s="3">
        <f ca="1">ROUND(テーブル9[[#This Row],[40代]],-2)</f>
        <v>18000</v>
      </c>
      <c r="E10" s="3">
        <f ca="1">ROUND(テーブル9[[#This Row],[50代]],-2)</f>
        <v>16900</v>
      </c>
      <c r="F10" s="3">
        <f ca="1">ROUND(テーブル9[[#This Row],[60代]],-2)</f>
        <v>15700</v>
      </c>
      <c r="G10" s="3">
        <f ca="1">ROUND(テーブル9[[#This Row],[70歳以上]],-2)</f>
        <v>53700</v>
      </c>
      <c r="H10" s="3"/>
      <c r="I10" s="4"/>
      <c r="J10" s="5" t="s">
        <v>12</v>
      </c>
      <c r="K10" s="3">
        <f ca="1">ROUND(テーブル10[[#This Row],[20代]],-2)</f>
        <v>1600</v>
      </c>
      <c r="L10" s="3">
        <f ca="1">ROUND(テーブル10[[#This Row],[30代]],-2)</f>
        <v>10400</v>
      </c>
      <c r="M10" s="3">
        <f ca="1">ROUND(テーブル10[[#This Row],[40代]],-2)</f>
        <v>20700</v>
      </c>
      <c r="N10" s="3">
        <f ca="1">ROUND(テーブル10[[#This Row],[50代]],-2)</f>
        <v>18400</v>
      </c>
      <c r="O10" s="3">
        <f ca="1">ROUND(テーブル10[[#This Row],[60代]],-2)</f>
        <v>15700</v>
      </c>
      <c r="P10" s="3">
        <f ca="1">ROUND(テーブル10[[#This Row],[70歳以上]],-2)</f>
        <v>48400</v>
      </c>
      <c r="Q10" s="3"/>
      <c r="R10" s="4"/>
      <c r="S10" s="5" t="s">
        <v>12</v>
      </c>
      <c r="T10" s="3">
        <f ca="1">ROUND(テーブル1018[[#This Row],[20代]],-2)</f>
        <v>6500</v>
      </c>
      <c r="U10" s="3">
        <f ca="1">ROUND(テーブル1018[[#This Row],[30代]],-2)</f>
        <v>10700</v>
      </c>
      <c r="V10" s="3">
        <f ca="1">ROUND(テーブル1018[[#This Row],[40代]],-2)</f>
        <v>12600</v>
      </c>
      <c r="W10" s="3">
        <f ca="1">ROUND(テーブル1018[[#This Row],[50代]],-2)</f>
        <v>24000</v>
      </c>
      <c r="X10" s="3">
        <f ca="1">ROUND(テーブル1018[[#This Row],[60代]],-2)</f>
        <v>16000</v>
      </c>
      <c r="Y10" s="3">
        <f ca="1">ROUND(テーブル1018[[#This Row],[70歳以上]],-2)</f>
        <v>47100</v>
      </c>
      <c r="Z10" s="3"/>
      <c r="AB10" s="5" t="s">
        <v>12</v>
      </c>
      <c r="AC10" s="6">
        <f ca="1">ROUND(テーブル101832[[#This Row],[20代]],-2)</f>
        <v>3800</v>
      </c>
      <c r="AD10" s="6">
        <f ca="1">ROUND(テーブル101832[[#This Row],[30代]],-3)</f>
        <v>10000</v>
      </c>
      <c r="AE10" s="6">
        <f ca="1">ROUND(テーブル101832[[#This Row],[40代]],-3)</f>
        <v>10000</v>
      </c>
      <c r="AF10" s="6">
        <f ca="1">ROUND(テーブル101832[[#This Row],[50代]],-3)</f>
        <v>36000</v>
      </c>
      <c r="AG10" s="6">
        <f ca="1">ROUND(テーブル101832[[#This Row],[60代]],-3)</f>
        <v>20000</v>
      </c>
      <c r="AH10" s="6">
        <f ca="1">ROUND(テーブル101832[[#This Row],[70歳以上]],-3)</f>
        <v>47000</v>
      </c>
      <c r="AI10" s="6"/>
      <c r="AK10" s="5" t="s">
        <v>12</v>
      </c>
      <c r="AL10">
        <f ca="1">ROUND(テーブル10183224[[#This Row],[20代]],-2)</f>
        <v>2700</v>
      </c>
      <c r="AM10">
        <f ca="1">ROUND(テーブル10183224[[#This Row],[30代]],-2)</f>
        <v>5700</v>
      </c>
      <c r="AN10">
        <f ca="1">ROUND(テーブル10183224[[#This Row],[40代]],-3)</f>
        <v>13000</v>
      </c>
      <c r="AO10">
        <f ca="1">ROUND(テーブル10183224[[#This Row],[50代]],-3)</f>
        <v>45000</v>
      </c>
      <c r="AP10">
        <f ca="1">ROUND(テーブル10183224[[#This Row],[60代]],-3)</f>
        <v>11000</v>
      </c>
      <c r="AQ10">
        <f ca="1">ROUND(テーブル10183224[[#This Row],[70歳以上]],-3)</f>
        <v>21000</v>
      </c>
    </row>
    <row r="11" spans="1:43" x14ac:dyDescent="0.55000000000000004">
      <c r="A11" s="5" t="s">
        <v>13</v>
      </c>
      <c r="B11" s="3">
        <f ca="1">ROUND(テーブル9[[#This Row],[20代]],-2)</f>
        <v>19300</v>
      </c>
      <c r="C11" s="3">
        <f ca="1">ROUND(テーブル9[[#This Row],[30代]],-2)</f>
        <v>8000</v>
      </c>
      <c r="D11" s="3">
        <f ca="1">ROUND(テーブル9[[#This Row],[40代]],-2)</f>
        <v>18600</v>
      </c>
      <c r="E11" s="3">
        <f ca="1">ROUND(テーブル9[[#This Row],[50代]],-2)</f>
        <v>18300</v>
      </c>
      <c r="F11" s="3">
        <f ca="1">ROUND(テーブル9[[#This Row],[60代]],-2)</f>
        <v>16500</v>
      </c>
      <c r="G11" s="3">
        <f ca="1">ROUND(テーブル9[[#This Row],[70歳以上]],-2)</f>
        <v>50500</v>
      </c>
      <c r="H11" s="3"/>
      <c r="I11" s="4"/>
      <c r="J11" s="5" t="s">
        <v>13</v>
      </c>
      <c r="K11" s="3">
        <f ca="1">ROUND(テーブル10[[#This Row],[20代]],-2)</f>
        <v>1800</v>
      </c>
      <c r="L11" s="3">
        <f ca="1">ROUND(テーブル10[[#This Row],[30代]],-2)</f>
        <v>10700</v>
      </c>
      <c r="M11" s="3">
        <f ca="1">ROUND(テーブル10[[#This Row],[40代]],-2)</f>
        <v>20700</v>
      </c>
      <c r="N11" s="3">
        <f ca="1">ROUND(テーブル10[[#This Row],[50代]],-2)</f>
        <v>18900</v>
      </c>
      <c r="O11" s="3">
        <f ca="1">ROUND(テーブル10[[#This Row],[60代]],-2)</f>
        <v>22100</v>
      </c>
      <c r="P11" s="3">
        <f ca="1">ROUND(テーブル10[[#This Row],[70歳以上]],-2)</f>
        <v>51000</v>
      </c>
      <c r="Q11" s="3"/>
      <c r="R11" s="4"/>
      <c r="S11" s="5" t="s">
        <v>13</v>
      </c>
      <c r="T11" s="3">
        <f ca="1">ROUND(テーブル1018[[#This Row],[20代]],-2)</f>
        <v>5800</v>
      </c>
      <c r="U11" s="3">
        <f ca="1">ROUND(テーブル1018[[#This Row],[30代]],-2)</f>
        <v>11000</v>
      </c>
      <c r="V11" s="3">
        <f ca="1">ROUND(テーブル1018[[#This Row],[40代]],-2)</f>
        <v>13000</v>
      </c>
      <c r="W11" s="3">
        <f ca="1">ROUND(テーブル1018[[#This Row],[50代]],-2)</f>
        <v>24600</v>
      </c>
      <c r="X11" s="3">
        <f ca="1">ROUND(テーブル1018[[#This Row],[60代]],-2)</f>
        <v>24900</v>
      </c>
      <c r="Y11" s="3">
        <f ca="1">ROUND(テーブル1018[[#This Row],[70歳以上]],-2)</f>
        <v>49800</v>
      </c>
      <c r="Z11" s="3"/>
      <c r="AB11" s="5" t="s">
        <v>13</v>
      </c>
      <c r="AC11" s="6">
        <f ca="1">ROUND(テーブル101832[[#This Row],[20代]],-2)</f>
        <v>3300</v>
      </c>
      <c r="AD11" s="6">
        <f ca="1">ROUND(テーブル101832[[#This Row],[30代]],-3)</f>
        <v>11000</v>
      </c>
      <c r="AE11" s="6">
        <f ca="1">ROUND(テーブル101832[[#This Row],[40代]],-3)</f>
        <v>11000</v>
      </c>
      <c r="AF11" s="6">
        <f ca="1">ROUND(テーブル101832[[#This Row],[50代]],-3)</f>
        <v>36000</v>
      </c>
      <c r="AG11" s="6">
        <f ca="1">ROUND(テーブル101832[[#This Row],[60代]],-3)</f>
        <v>27000</v>
      </c>
      <c r="AH11" s="6">
        <f ca="1">ROUND(テーブル101832[[#This Row],[70歳以上]],-3)</f>
        <v>53000</v>
      </c>
      <c r="AI11" s="6"/>
      <c r="AK11" s="5" t="s">
        <v>13</v>
      </c>
      <c r="AL11">
        <f ca="1">ROUND(テーブル10183224[[#This Row],[20代]],-2)</f>
        <v>3400</v>
      </c>
      <c r="AM11">
        <f ca="1">ROUND(テーブル10183224[[#This Row],[30代]],-2)</f>
        <v>6300</v>
      </c>
      <c r="AN11">
        <f ca="1">ROUND(テーブル10183224[[#This Row],[40代]],-3)</f>
        <v>14000</v>
      </c>
      <c r="AO11">
        <f ca="1">ROUND(テーブル10183224[[#This Row],[50代]],-3)</f>
        <v>47000</v>
      </c>
      <c r="AP11">
        <f ca="1">ROUND(テーブル10183224[[#This Row],[60代]],-3)</f>
        <v>14000</v>
      </c>
      <c r="AQ11">
        <f ca="1">ROUND(テーブル10183224[[#This Row],[70歳以上]],-3)</f>
        <v>31000</v>
      </c>
    </row>
    <row r="12" spans="1:43" x14ac:dyDescent="0.55000000000000004">
      <c r="A12" s="5" t="s">
        <v>14</v>
      </c>
      <c r="B12" s="3">
        <f ca="1">ROUND(テーブル9[[#This Row],[20代]],-2)</f>
        <v>19600</v>
      </c>
      <c r="C12" s="3">
        <f ca="1">ROUND(テーブル9[[#This Row],[30代]],-2)</f>
        <v>9500</v>
      </c>
      <c r="D12" s="3">
        <f ca="1">ROUND(テーブル9[[#This Row],[40代]],-2)</f>
        <v>20400</v>
      </c>
      <c r="E12" s="3">
        <f ca="1">ROUND(テーブル9[[#This Row],[50代]],-2)</f>
        <v>19000</v>
      </c>
      <c r="F12" s="3">
        <f ca="1">ROUND(テーブル9[[#This Row],[60代]],-2)</f>
        <v>16400</v>
      </c>
      <c r="G12" s="3">
        <f ca="1">ROUND(テーブル9[[#This Row],[70歳以上]],-2)</f>
        <v>51900</v>
      </c>
      <c r="H12" s="3"/>
      <c r="I12" s="4"/>
      <c r="J12" s="5" t="s">
        <v>14</v>
      </c>
      <c r="K12" s="3">
        <f ca="1">ROUND(テーブル10[[#This Row],[20代]],-2)</f>
        <v>2200</v>
      </c>
      <c r="L12" s="3">
        <f ca="1">ROUND(テーブル10[[#This Row],[30代]],-2)</f>
        <v>11600</v>
      </c>
      <c r="M12" s="3">
        <f ca="1">ROUND(テーブル10[[#This Row],[40代]],-2)</f>
        <v>21900</v>
      </c>
      <c r="N12" s="3">
        <f ca="1">ROUND(テーブル10[[#This Row],[50代]],-2)</f>
        <v>19400</v>
      </c>
      <c r="O12" s="3">
        <f ca="1">ROUND(テーブル10[[#This Row],[60代]],-2)</f>
        <v>22700</v>
      </c>
      <c r="P12" s="3">
        <f ca="1">ROUND(テーブル10[[#This Row],[70歳以上]],-2)</f>
        <v>52800</v>
      </c>
      <c r="Q12" s="3"/>
      <c r="R12" s="4"/>
      <c r="S12" s="5" t="s">
        <v>14</v>
      </c>
      <c r="T12" s="3">
        <f ca="1">ROUND(テーブル1018[[#This Row],[20代]],-2)</f>
        <v>6200</v>
      </c>
      <c r="U12" s="3">
        <f ca="1">ROUND(テーブル1018[[#This Row],[30代]],-2)</f>
        <v>11000</v>
      </c>
      <c r="V12" s="3">
        <f ca="1">ROUND(テーブル1018[[#This Row],[40代]],-2)</f>
        <v>14300</v>
      </c>
      <c r="W12" s="3">
        <f ca="1">ROUND(テーブル1018[[#This Row],[50代]],-2)</f>
        <v>26200</v>
      </c>
      <c r="X12" s="3">
        <f ca="1">ROUND(テーブル1018[[#This Row],[60代]],-2)</f>
        <v>32700</v>
      </c>
      <c r="Y12" s="3">
        <f ca="1">ROUND(テーブル1018[[#This Row],[70歳以上]],-2)</f>
        <v>52400</v>
      </c>
      <c r="Z12" s="3"/>
      <c r="AB12" s="5" t="s">
        <v>14</v>
      </c>
      <c r="AC12" s="6">
        <f ca="1">ROUND(テーブル101832[[#This Row],[20代]],-2)</f>
        <v>3800</v>
      </c>
      <c r="AD12" s="6">
        <f ca="1">ROUND(テーブル101832[[#This Row],[30代]],-3)</f>
        <v>10000</v>
      </c>
      <c r="AE12" s="6">
        <f ca="1">ROUND(テーブル101832[[#This Row],[40代]],-3)</f>
        <v>13000</v>
      </c>
      <c r="AF12" s="6">
        <f ca="1">ROUND(テーブル101832[[#This Row],[50代]],-3)</f>
        <v>38000</v>
      </c>
      <c r="AG12" s="6">
        <f ca="1">ROUND(テーブル101832[[#This Row],[60代]],-3)</f>
        <v>42000</v>
      </c>
      <c r="AH12" s="6">
        <f ca="1">ROUND(テーブル101832[[#This Row],[70歳以上]],-3)</f>
        <v>67000</v>
      </c>
      <c r="AI12" s="6"/>
      <c r="AK12" s="5" t="s">
        <v>14</v>
      </c>
      <c r="AL12">
        <f ca="1">ROUND(テーブル10183224[[#This Row],[20代]],-2)</f>
        <v>3800</v>
      </c>
      <c r="AM12">
        <f ca="1">ROUND(テーブル10183224[[#This Row],[30代]],-2)</f>
        <v>8800</v>
      </c>
      <c r="AN12">
        <f ca="1">ROUND(テーブル10183224[[#This Row],[40代]],-3)</f>
        <v>15000</v>
      </c>
      <c r="AO12">
        <f ca="1">ROUND(テーブル10183224[[#This Row],[50代]],-3)</f>
        <v>48000</v>
      </c>
      <c r="AP12">
        <f ca="1">ROUND(テーブル10183224[[#This Row],[60代]],-3)</f>
        <v>25000</v>
      </c>
      <c r="AQ12">
        <f ca="1">ROUND(テーブル10183224[[#This Row],[70歳以上]],-3)</f>
        <v>34000</v>
      </c>
    </row>
    <row r="13" spans="1:43" x14ac:dyDescent="0.55000000000000004">
      <c r="A13" s="5" t="s">
        <v>15</v>
      </c>
      <c r="B13" s="3">
        <f ca="1">ROUND(テーブル9[[#This Row],[20代]],-2)</f>
        <v>20400</v>
      </c>
      <c r="C13" s="3">
        <f ca="1">ROUND(テーブル9[[#This Row],[30代]],-2)</f>
        <v>11700</v>
      </c>
      <c r="D13" s="3">
        <f ca="1">ROUND(テーブル9[[#This Row],[40代]],-2)</f>
        <v>21100</v>
      </c>
      <c r="E13" s="3">
        <f ca="1">ROUND(テーブル9[[#This Row],[50代]],-2)</f>
        <v>19600</v>
      </c>
      <c r="F13" s="3">
        <f ca="1">ROUND(テーブル9[[#This Row],[60代]],-2)</f>
        <v>17400</v>
      </c>
      <c r="G13" s="3">
        <f ca="1">ROUND(テーブル9[[#This Row],[70歳以上]],-2)</f>
        <v>51900</v>
      </c>
      <c r="H13" s="3"/>
      <c r="I13" s="4"/>
      <c r="J13" s="5" t="s">
        <v>15</v>
      </c>
      <c r="K13" s="3">
        <f ca="1">ROUND(テーブル10[[#This Row],[20代]],-2)</f>
        <v>2900</v>
      </c>
      <c r="L13" s="3">
        <f ca="1">ROUND(テーブル10[[#This Row],[30代]],-2)</f>
        <v>13400</v>
      </c>
      <c r="M13" s="3">
        <f ca="1">ROUND(テーブル10[[#This Row],[40代]],-2)</f>
        <v>23200</v>
      </c>
      <c r="N13" s="3">
        <f ca="1">ROUND(テーブル10[[#This Row],[50代]],-2)</f>
        <v>20700</v>
      </c>
      <c r="O13" s="3">
        <f ca="1">ROUND(テーブル10[[#This Row],[60代]],-2)</f>
        <v>23800</v>
      </c>
      <c r="P13" s="3">
        <f ca="1">ROUND(テーブル10[[#This Row],[70歳以上]],-2)</f>
        <v>54200</v>
      </c>
      <c r="Q13" s="3"/>
      <c r="R13" s="4"/>
      <c r="S13" s="5" t="s">
        <v>15</v>
      </c>
      <c r="T13" s="3">
        <f ca="1">ROUND(テーブル1018[[#This Row],[20代]],-2)</f>
        <v>6800</v>
      </c>
      <c r="U13" s="3">
        <f ca="1">ROUND(テーブル1018[[#This Row],[30代]],-2)</f>
        <v>11600</v>
      </c>
      <c r="V13" s="3">
        <f ca="1">ROUND(テーブル1018[[#This Row],[40代]],-2)</f>
        <v>15700</v>
      </c>
      <c r="W13" s="3">
        <f ca="1">ROUND(テーブル1018[[#This Row],[50代]],-2)</f>
        <v>26700</v>
      </c>
      <c r="X13" s="3">
        <f ca="1">ROUND(テーブル1018[[#This Row],[60代]],-2)</f>
        <v>34600</v>
      </c>
      <c r="Y13" s="3">
        <f ca="1">ROUND(テーブル1018[[#This Row],[70歳以上]],-2)</f>
        <v>50100</v>
      </c>
      <c r="Z13" s="3"/>
      <c r="AB13" s="5" t="s">
        <v>15</v>
      </c>
      <c r="AC13" s="6">
        <f ca="1">ROUND(テーブル101832[[#This Row],[20代]],-2)</f>
        <v>5300</v>
      </c>
      <c r="AD13" s="6">
        <f ca="1">ROUND(テーブル101832[[#This Row],[30代]],-3)</f>
        <v>12000</v>
      </c>
      <c r="AE13" s="6">
        <f ca="1">ROUND(テーブル101832[[#This Row],[40代]],-3)</f>
        <v>15000</v>
      </c>
      <c r="AF13" s="6">
        <f ca="1">ROUND(テーブル101832[[#This Row],[50代]],-3)</f>
        <v>40000</v>
      </c>
      <c r="AG13" s="6">
        <f ca="1">ROUND(テーブル101832[[#This Row],[60代]],-3)</f>
        <v>41000</v>
      </c>
      <c r="AH13" s="6">
        <f ca="1">ROUND(テーブル101832[[#This Row],[70歳以上]],-3)</f>
        <v>66000</v>
      </c>
      <c r="AI13" s="6"/>
      <c r="AK13" s="5" t="s">
        <v>15</v>
      </c>
      <c r="AL13">
        <f ca="1">ROUND(テーブル10183224[[#This Row],[20代]],-2)</f>
        <v>4800</v>
      </c>
      <c r="AM13">
        <f ca="1">ROUND(テーブル10183224[[#This Row],[30代]],-3)</f>
        <v>10000</v>
      </c>
      <c r="AN13">
        <f ca="1">ROUND(テーブル10183224[[#This Row],[40代]],-3)</f>
        <v>16000</v>
      </c>
      <c r="AO13">
        <f ca="1">ROUND(テーブル10183224[[#This Row],[50代]],-3)</f>
        <v>50000</v>
      </c>
      <c r="AP13">
        <f ca="1">ROUND(テーブル10183224[[#This Row],[60代]],-3)</f>
        <v>28000</v>
      </c>
      <c r="AQ13">
        <f ca="1">ROUND(テーブル10183224[[#This Row],[70歳以上]],-3)</f>
        <v>36000</v>
      </c>
    </row>
    <row r="14" spans="1:43" x14ac:dyDescent="0.55000000000000004">
      <c r="A14" s="5" t="s">
        <v>16</v>
      </c>
      <c r="B14" s="3">
        <f ca="1">ROUND(テーブル9[[#This Row],[20代]],-2)</f>
        <v>21900</v>
      </c>
      <c r="C14" s="3">
        <f ca="1">ROUND(テーブル9[[#This Row],[30代]],-2)</f>
        <v>13000</v>
      </c>
      <c r="D14" s="3">
        <f ca="1">ROUND(テーブル9[[#This Row],[40代]],-2)</f>
        <v>22300</v>
      </c>
      <c r="E14" s="3">
        <f ca="1">ROUND(テーブル9[[#This Row],[50代]],-2)</f>
        <v>21400</v>
      </c>
      <c r="F14" s="3">
        <f ca="1">ROUND(テーブル9[[#This Row],[60代]],-2)</f>
        <v>18400</v>
      </c>
      <c r="G14" s="3">
        <f ca="1">ROUND(テーブル9[[#This Row],[70歳以上]],-2)</f>
        <v>46100</v>
      </c>
      <c r="H14" s="3"/>
      <c r="I14" s="4"/>
      <c r="J14" s="5" t="s">
        <v>16</v>
      </c>
      <c r="K14" s="3">
        <f ca="1">ROUND(テーブル10[[#This Row],[20代]],-2)</f>
        <v>3800</v>
      </c>
      <c r="L14" s="3">
        <f ca="1">ROUND(テーブル10[[#This Row],[30代]],-2)</f>
        <v>14400</v>
      </c>
      <c r="M14" s="3">
        <f ca="1">ROUND(テーブル10[[#This Row],[40代]],-2)</f>
        <v>24100</v>
      </c>
      <c r="N14" s="3">
        <f ca="1">ROUND(テーブル10[[#This Row],[50代]],-2)</f>
        <v>22400</v>
      </c>
      <c r="O14" s="3">
        <f ca="1">ROUND(テーブル10[[#This Row],[60代]],-2)</f>
        <v>24600</v>
      </c>
      <c r="P14" s="3">
        <f ca="1">ROUND(テーブル10[[#This Row],[70歳以上]],-2)</f>
        <v>55000</v>
      </c>
      <c r="Q14" s="3"/>
      <c r="R14" s="4"/>
      <c r="S14" s="5" t="s">
        <v>16</v>
      </c>
      <c r="T14" s="3">
        <f ca="1">ROUND(テーブル1018[[#This Row],[20代]],-2)</f>
        <v>8800</v>
      </c>
      <c r="U14" s="3">
        <f ca="1">ROUND(テーブル1018[[#This Row],[30代]],-2)</f>
        <v>11500</v>
      </c>
      <c r="V14" s="3">
        <f ca="1">ROUND(テーブル1018[[#This Row],[40代]],-2)</f>
        <v>17800</v>
      </c>
      <c r="W14" s="3">
        <f ca="1">ROUND(テーブル1018[[#This Row],[50代]],-2)</f>
        <v>28400</v>
      </c>
      <c r="X14" s="3">
        <f ca="1">ROUND(テーブル1018[[#This Row],[60代]],-2)</f>
        <v>35400</v>
      </c>
      <c r="Y14" s="3">
        <f ca="1">ROUND(テーブル1018[[#This Row],[70歳以上]],-2)</f>
        <v>51500</v>
      </c>
      <c r="Z14" s="3"/>
      <c r="AB14" s="5" t="s">
        <v>16</v>
      </c>
      <c r="AC14" s="6">
        <f ca="1">ROUND(テーブル101832[[#This Row],[20代]],-2)</f>
        <v>5700</v>
      </c>
      <c r="AD14" s="6">
        <f ca="1">ROUND(テーブル101832[[#This Row],[30代]],-3)</f>
        <v>13000</v>
      </c>
      <c r="AE14" s="6">
        <f ca="1">ROUND(テーブル101832[[#This Row],[40代]],-3)</f>
        <v>20000</v>
      </c>
      <c r="AF14" s="6">
        <f ca="1">ROUND(テーブル101832[[#This Row],[50代]],-3)</f>
        <v>41000</v>
      </c>
      <c r="AG14" s="6">
        <f ca="1">ROUND(テーブル101832[[#This Row],[60代]],-3)</f>
        <v>42000</v>
      </c>
      <c r="AH14" s="6">
        <f ca="1">ROUND(テーブル101832[[#This Row],[70歳以上]],-3)</f>
        <v>67000</v>
      </c>
      <c r="AI14" s="6"/>
      <c r="AK14" s="5" t="s">
        <v>16</v>
      </c>
      <c r="AL14">
        <f ca="1">ROUND(テーブル10183224[[#This Row],[20代]],-2)</f>
        <v>5000</v>
      </c>
      <c r="AM14">
        <f ca="1">ROUND(テーブル10183224[[#This Row],[30代]],-3)</f>
        <v>11000</v>
      </c>
      <c r="AN14">
        <f ca="1">ROUND(テーブル10183224[[#This Row],[40代]],-3)</f>
        <v>17000</v>
      </c>
      <c r="AO14">
        <f ca="1">ROUND(テーブル10183224[[#This Row],[50代]],-3)</f>
        <v>51000</v>
      </c>
      <c r="AP14">
        <f ca="1">ROUND(テーブル10183224[[#This Row],[60代]],-3)</f>
        <v>29000</v>
      </c>
      <c r="AQ14">
        <f ca="1">ROUND(テーブル10183224[[#This Row],[70歳以上]],-3)</f>
        <v>38000</v>
      </c>
    </row>
    <row r="15" spans="1:43" x14ac:dyDescent="0.55000000000000004">
      <c r="A15" s="5" t="s">
        <v>17</v>
      </c>
      <c r="B15" s="3">
        <f ca="1">ROUND(テーブル9[[#This Row],[20代]],-2)</f>
        <v>24800</v>
      </c>
      <c r="C15" s="3">
        <f ca="1">ROUND(テーブル9[[#This Row],[30代]],-2)</f>
        <v>15000</v>
      </c>
      <c r="D15" s="3">
        <f ca="1">ROUND(テーブル9[[#This Row],[40代]],-2)</f>
        <v>23600</v>
      </c>
      <c r="E15" s="3">
        <f ca="1">ROUND(テーブル9[[#This Row],[50代]],-2)</f>
        <v>23300</v>
      </c>
      <c r="F15" s="3">
        <f ca="1">ROUND(テーブル9[[#This Row],[60代]],-2)</f>
        <v>21700</v>
      </c>
      <c r="G15" s="3">
        <f ca="1">ROUND(テーブル9[[#This Row],[70歳以上]],-2)</f>
        <v>41900</v>
      </c>
      <c r="H15" s="3"/>
      <c r="I15" s="4"/>
      <c r="J15" s="5" t="s">
        <v>17</v>
      </c>
      <c r="K15" s="3">
        <f ca="1">ROUND(テーブル10[[#This Row],[20代]],-2)</f>
        <v>7000</v>
      </c>
      <c r="L15" s="3">
        <f ca="1">ROUND(テーブル10[[#This Row],[30代]],-2)</f>
        <v>16600</v>
      </c>
      <c r="M15" s="3">
        <f ca="1">ROUND(テーブル10[[#This Row],[40代]],-2)</f>
        <v>25900</v>
      </c>
      <c r="N15" s="3">
        <f ca="1">ROUND(テーブル10[[#This Row],[50代]],-2)</f>
        <v>25200</v>
      </c>
      <c r="O15" s="3">
        <f ca="1">ROUND(テーブル10[[#This Row],[60代]],-2)</f>
        <v>27000</v>
      </c>
      <c r="P15" s="3">
        <f ca="1">ROUND(テーブル10[[#This Row],[70歳以上]],-2)</f>
        <v>55700</v>
      </c>
      <c r="Q15" s="3"/>
      <c r="R15" s="4"/>
      <c r="S15" s="5" t="s">
        <v>17</v>
      </c>
      <c r="T15" s="3">
        <f ca="1">ROUND(テーブル1018[[#This Row],[20代]],-2)</f>
        <v>9000</v>
      </c>
      <c r="U15" s="3">
        <f ca="1">ROUND(テーブル1018[[#This Row],[30代]],-2)</f>
        <v>13700</v>
      </c>
      <c r="V15" s="3">
        <f ca="1">ROUND(テーブル1018[[#This Row],[40代]],-2)</f>
        <v>18800</v>
      </c>
      <c r="W15" s="3">
        <f ca="1">ROUND(テーブル1018[[#This Row],[50代]],-2)</f>
        <v>30300</v>
      </c>
      <c r="X15" s="3">
        <f ca="1">ROUND(テーブル1018[[#This Row],[60代]],-2)</f>
        <v>37800</v>
      </c>
      <c r="Y15" s="3">
        <f ca="1">ROUND(テーブル1018[[#This Row],[70歳以上]],-2)</f>
        <v>49600</v>
      </c>
      <c r="Z15" s="3"/>
      <c r="AB15" s="5" t="s">
        <v>17</v>
      </c>
      <c r="AC15" s="6">
        <f ca="1">ROUND(テーブル101832[[#This Row],[20代]],-2)</f>
        <v>6200</v>
      </c>
      <c r="AD15" s="6">
        <f ca="1">ROUND(テーブル101832[[#This Row],[30代]],-3)</f>
        <v>14000</v>
      </c>
      <c r="AE15" s="6">
        <f ca="1">ROUND(テーブル101832[[#This Row],[40代]],-3)</f>
        <v>21000</v>
      </c>
      <c r="AF15" s="6">
        <f ca="1">ROUND(テーブル101832[[#This Row],[50代]],-3)</f>
        <v>43000</v>
      </c>
      <c r="AG15" s="6">
        <f ca="1">ROUND(テーブル101832[[#This Row],[60代]],-3)</f>
        <v>43000</v>
      </c>
      <c r="AH15" s="6">
        <f ca="1">ROUND(テーブル101832[[#This Row],[70歳以上]],-3)</f>
        <v>64000</v>
      </c>
      <c r="AI15" s="6"/>
      <c r="AK15" s="5" t="s">
        <v>17</v>
      </c>
      <c r="AL15">
        <f ca="1">ROUND(テーブル10183224[[#This Row],[20代]],-2)</f>
        <v>7000</v>
      </c>
      <c r="AM15">
        <f ca="1">ROUND(テーブル10183224[[#This Row],[30代]],-3)</f>
        <v>13000</v>
      </c>
      <c r="AN15">
        <f ca="1">ROUND(テーブル10183224[[#This Row],[40代]],-3)</f>
        <v>19000</v>
      </c>
      <c r="AO15">
        <f ca="1">ROUND(テーブル10183224[[#This Row],[50代]],-3)</f>
        <v>53000</v>
      </c>
      <c r="AP15">
        <f ca="1">ROUND(テーブル10183224[[#This Row],[60代]],-3)</f>
        <v>30000</v>
      </c>
      <c r="AQ15">
        <f ca="1">ROUND(テーブル10183224[[#This Row],[70歳以上]],-3)</f>
        <v>37000</v>
      </c>
    </row>
    <row r="16" spans="1:43" x14ac:dyDescent="0.55000000000000004">
      <c r="A16" s="5" t="s">
        <v>18</v>
      </c>
      <c r="B16" s="3">
        <f ca="1">ROUND(テーブル9[[#This Row],[20代]],-2)</f>
        <v>27900</v>
      </c>
      <c r="C16" s="3">
        <f ca="1">ROUND(テーブル9[[#This Row],[30代]],-2)</f>
        <v>17100</v>
      </c>
      <c r="D16" s="3">
        <f ca="1">ROUND(テーブル9[[#This Row],[40代]],-2)</f>
        <v>24500</v>
      </c>
      <c r="E16" s="3">
        <f ca="1">ROUND(テーブル9[[#This Row],[50代]],-2)</f>
        <v>25100</v>
      </c>
      <c r="F16" s="3">
        <f ca="1">ROUND(テーブル9[[#This Row],[60代]],-2)</f>
        <v>26000</v>
      </c>
      <c r="G16" s="3">
        <f ca="1">ROUND(テーブル9[[#This Row],[70歳以上]],-2)</f>
        <v>48700</v>
      </c>
      <c r="H16" s="3"/>
      <c r="I16" s="4"/>
      <c r="J16" s="5" t="s">
        <v>18</v>
      </c>
      <c r="K16" s="3">
        <f ca="1">ROUND(テーブル10[[#This Row],[20代]],-2)</f>
        <v>9400</v>
      </c>
      <c r="L16" s="3">
        <f ca="1">ROUND(テーブル10[[#This Row],[30代]],-2)</f>
        <v>17400</v>
      </c>
      <c r="M16" s="3">
        <f ca="1">ROUND(テーブル10[[#This Row],[40代]],-2)</f>
        <v>27300</v>
      </c>
      <c r="N16" s="3">
        <f ca="1">ROUND(テーブル10[[#This Row],[50代]],-2)</f>
        <v>26500</v>
      </c>
      <c r="O16" s="3">
        <f ca="1">ROUND(テーブル10[[#This Row],[60代]],-2)</f>
        <v>29400</v>
      </c>
      <c r="P16" s="3">
        <f ca="1">ROUND(テーブル10[[#This Row],[70歳以上]],-2)</f>
        <v>54000</v>
      </c>
      <c r="Q16" s="3"/>
      <c r="R16" s="4"/>
      <c r="S16" s="5" t="s">
        <v>18</v>
      </c>
      <c r="T16" s="3">
        <f ca="1">ROUND(テーブル1018[[#This Row],[20代]],-2)</f>
        <v>11500</v>
      </c>
      <c r="U16" s="3">
        <f ca="1">ROUND(テーブル1018[[#This Row],[30代]],-2)</f>
        <v>14100</v>
      </c>
      <c r="V16" s="3">
        <f ca="1">ROUND(テーブル1018[[#This Row],[40代]],-2)</f>
        <v>19400</v>
      </c>
      <c r="W16" s="3">
        <f ca="1">ROUND(テーブル1018[[#This Row],[50代]],-2)</f>
        <v>31700</v>
      </c>
      <c r="X16" s="3">
        <f ca="1">ROUND(テーブル1018[[#This Row],[60代]],-2)</f>
        <v>40500</v>
      </c>
      <c r="Y16" s="3">
        <f ca="1">ROUND(テーブル1018[[#This Row],[70歳以上]],-2)</f>
        <v>47300</v>
      </c>
      <c r="Z16" s="3"/>
      <c r="AB16" s="5" t="s">
        <v>18</v>
      </c>
      <c r="AC16" s="6">
        <f ca="1">ROUND(テーブル101832[[#This Row],[20代]],-2)</f>
        <v>7000</v>
      </c>
      <c r="AD16" s="6">
        <f ca="1">ROUND(テーブル101832[[#This Row],[30代]],-3)</f>
        <v>15000</v>
      </c>
      <c r="AE16" s="6">
        <f ca="1">ROUND(テーブル101832[[#This Row],[40代]],-3)</f>
        <v>21000</v>
      </c>
      <c r="AF16" s="6">
        <f ca="1">ROUND(テーブル101832[[#This Row],[50代]],-3)</f>
        <v>44000</v>
      </c>
      <c r="AG16" s="6">
        <f ca="1">ROUND(テーブル101832[[#This Row],[60代]],-3)</f>
        <v>43000</v>
      </c>
      <c r="AH16" s="6">
        <f ca="1">ROUND(テーブル101832[[#This Row],[70歳以上]],-3)</f>
        <v>57000</v>
      </c>
      <c r="AI16" s="6"/>
      <c r="AK16" s="5" t="s">
        <v>18</v>
      </c>
      <c r="AL16">
        <f ca="1">ROUND(テーブル10183224[[#This Row],[20代]],-2)</f>
        <v>7800</v>
      </c>
      <c r="AM16">
        <f ca="1">ROUND(テーブル10183224[[#This Row],[30代]],-3)</f>
        <v>14000</v>
      </c>
      <c r="AN16">
        <f ca="1">ROUND(テーブル10183224[[#This Row],[40代]],-3)</f>
        <v>20000</v>
      </c>
      <c r="AO16">
        <f ca="1">ROUND(テーブル10183224[[#This Row],[50代]],-3)</f>
        <v>55000</v>
      </c>
      <c r="AP16">
        <f ca="1">ROUND(テーブル10183224[[#This Row],[60代]],-3)</f>
        <v>31000</v>
      </c>
      <c r="AQ16">
        <f ca="1">ROUND(テーブル10183224[[#This Row],[70歳以上]],-3)</f>
        <v>38000</v>
      </c>
    </row>
    <row r="17" spans="1:43" x14ac:dyDescent="0.55000000000000004">
      <c r="A17" s="5" t="s">
        <v>19</v>
      </c>
      <c r="B17" s="3">
        <f ca="1">ROUND(テーブル9[[#This Row],[20代]],-2)</f>
        <v>30000</v>
      </c>
      <c r="C17" s="3">
        <f ca="1">ROUND(テーブル9[[#This Row],[30代]],-2)</f>
        <v>19200</v>
      </c>
      <c r="D17" s="3">
        <f ca="1">ROUND(テーブル9[[#This Row],[40代]],-2)</f>
        <v>27200</v>
      </c>
      <c r="E17" s="3">
        <f ca="1">ROUND(テーブル9[[#This Row],[50代]],-2)</f>
        <v>28100</v>
      </c>
      <c r="F17" s="3">
        <f ca="1">ROUND(テーブル9[[#This Row],[60代]],-2)</f>
        <v>27200</v>
      </c>
      <c r="G17" s="3">
        <f ca="1">ROUND(テーブル9[[#This Row],[70歳以上]],-2)</f>
        <v>52100</v>
      </c>
      <c r="H17" s="3"/>
      <c r="I17" s="4"/>
      <c r="J17" s="5" t="s">
        <v>19</v>
      </c>
      <c r="K17" s="3">
        <f ca="1">ROUND(テーブル10[[#This Row],[20代]],-2)</f>
        <v>11300</v>
      </c>
      <c r="L17" s="3">
        <f ca="1">ROUND(テーブル10[[#This Row],[30代]],-2)</f>
        <v>19600</v>
      </c>
      <c r="M17" s="3">
        <f ca="1">ROUND(テーブル10[[#This Row],[40代]],-2)</f>
        <v>28900</v>
      </c>
      <c r="N17" s="3">
        <f ca="1">ROUND(テーブル10[[#This Row],[50代]],-2)</f>
        <v>28000</v>
      </c>
      <c r="O17" s="3">
        <f ca="1">ROUND(テーブル10[[#This Row],[60代]],-2)</f>
        <v>30600</v>
      </c>
      <c r="P17" s="3">
        <f ca="1">ROUND(テーブル10[[#This Row],[70歳以上]],-2)</f>
        <v>56700</v>
      </c>
      <c r="Q17" s="3"/>
      <c r="R17" s="4"/>
      <c r="S17" s="5" t="s">
        <v>19</v>
      </c>
      <c r="T17" s="3">
        <f ca="1">ROUND(テーブル1018[[#This Row],[20代]],-2)</f>
        <v>14000</v>
      </c>
      <c r="U17" s="3">
        <f ca="1">ROUND(テーブル1018[[#This Row],[30代]],-2)</f>
        <v>14600</v>
      </c>
      <c r="V17" s="3">
        <f ca="1">ROUND(テーブル1018[[#This Row],[40代]],-2)</f>
        <v>19700</v>
      </c>
      <c r="W17" s="3">
        <f ca="1">ROUND(テーブル1018[[#This Row],[50代]],-2)</f>
        <v>33300</v>
      </c>
      <c r="X17" s="3">
        <f ca="1">ROUND(テーブル1018[[#This Row],[60代]],-2)</f>
        <v>41400</v>
      </c>
      <c r="Y17" s="3">
        <f ca="1">ROUND(テーブル1018[[#This Row],[70歳以上]],-2)</f>
        <v>45600</v>
      </c>
      <c r="Z17" s="3"/>
      <c r="AB17" s="5" t="s">
        <v>19</v>
      </c>
      <c r="AC17" s="6">
        <f ca="1">ROUND(テーブル101832[[#This Row],[20代]],-2)</f>
        <v>8900</v>
      </c>
      <c r="AD17" s="6">
        <f ca="1">ROUND(テーブル101832[[#This Row],[30代]],-3)</f>
        <v>16000</v>
      </c>
      <c r="AE17" s="6">
        <f ca="1">ROUND(テーブル101832[[#This Row],[40代]],-3)</f>
        <v>23000</v>
      </c>
      <c r="AF17" s="6">
        <f ca="1">ROUND(テーブル101832[[#This Row],[50代]],-3)</f>
        <v>44000</v>
      </c>
      <c r="AG17" s="6">
        <f ca="1">ROUND(テーブル101832[[#This Row],[60代]],-3)</f>
        <v>42000</v>
      </c>
      <c r="AH17" s="6">
        <f ca="1">ROUND(テーブル101832[[#This Row],[70歳以上]],-3)</f>
        <v>52000</v>
      </c>
      <c r="AI17" s="6"/>
      <c r="AK17" s="5" t="s">
        <v>19</v>
      </c>
      <c r="AL17">
        <f ca="1">ROUND(テーブル10183224[[#This Row],[20代]],-2)</f>
        <v>7100</v>
      </c>
      <c r="AM17">
        <f ca="1">ROUND(テーブル10183224[[#This Row],[30代]],-3)</f>
        <v>15000</v>
      </c>
      <c r="AN17">
        <f ca="1">ROUND(テーブル10183224[[#This Row],[40代]],-3)</f>
        <v>19000</v>
      </c>
      <c r="AO17">
        <f ca="1">ROUND(テーブル10183224[[#This Row],[50代]],-3)</f>
        <v>55000</v>
      </c>
      <c r="AP17">
        <f ca="1">ROUND(テーブル10183224[[#This Row],[60代]],-3)</f>
        <v>31000</v>
      </c>
      <c r="AQ17">
        <f ca="1">ROUND(テーブル10183224[[#This Row],[70歳以上]],-3)</f>
        <v>38000</v>
      </c>
    </row>
    <row r="18" spans="1:43" x14ac:dyDescent="0.55000000000000004">
      <c r="A18" s="5" t="s">
        <v>20</v>
      </c>
      <c r="B18" s="3">
        <f ca="1">ROUND(テーブル9[[#This Row],[20代]],-2)</f>
        <v>33200</v>
      </c>
      <c r="C18" s="3">
        <f ca="1">ROUND(テーブル9[[#This Row],[30代]],-2)</f>
        <v>21000</v>
      </c>
      <c r="D18" s="3">
        <f ca="1">ROUND(テーブル9[[#This Row],[40代]],-2)</f>
        <v>28200</v>
      </c>
      <c r="E18" s="3">
        <f ca="1">ROUND(テーブル9[[#This Row],[50代]],-2)</f>
        <v>29100</v>
      </c>
      <c r="F18" s="3">
        <f ca="1">ROUND(テーブル9[[#This Row],[60代]],-2)</f>
        <v>26100</v>
      </c>
      <c r="G18" s="3">
        <f ca="1">ROUND(テーブル9[[#This Row],[70歳以上]],-2)</f>
        <v>51800</v>
      </c>
      <c r="H18" s="3"/>
      <c r="I18" s="4"/>
      <c r="J18" s="5" t="s">
        <v>20</v>
      </c>
      <c r="K18" s="3">
        <f ca="1">ROUND(テーブル10[[#This Row],[20代]],-2)</f>
        <v>11400</v>
      </c>
      <c r="L18" s="3">
        <f ca="1">ROUND(テーブル10[[#This Row],[30代]],-2)</f>
        <v>19500</v>
      </c>
      <c r="M18" s="3">
        <f ca="1">ROUND(テーブル10[[#This Row],[40代]],-2)</f>
        <v>29400</v>
      </c>
      <c r="N18" s="3">
        <f ca="1">ROUND(テーブル10[[#This Row],[50代]],-2)</f>
        <v>29100</v>
      </c>
      <c r="O18" s="3">
        <f ca="1">ROUND(テーブル10[[#This Row],[60代]],-2)</f>
        <v>30700</v>
      </c>
      <c r="P18" s="3">
        <f ca="1">ROUND(テーブル10[[#This Row],[70歳以上]],-2)</f>
        <v>56100</v>
      </c>
      <c r="Q18" s="3"/>
      <c r="R18" s="4"/>
      <c r="S18" s="5" t="s">
        <v>20</v>
      </c>
      <c r="T18" s="3">
        <f ca="1">ROUND(テーブル1018[[#This Row],[20代]],-2)</f>
        <v>15500</v>
      </c>
      <c r="U18" s="3">
        <f ca="1">ROUND(テーブル1018[[#This Row],[30代]],-2)</f>
        <v>13900</v>
      </c>
      <c r="V18" s="3">
        <f ca="1">ROUND(テーブル1018[[#This Row],[40代]],-2)</f>
        <v>20400</v>
      </c>
      <c r="W18" s="3">
        <f ca="1">ROUND(テーブル1018[[#This Row],[50代]],-2)</f>
        <v>34500</v>
      </c>
      <c r="X18" s="3">
        <f ca="1">ROUND(テーブル1018[[#This Row],[60代]],-2)</f>
        <v>39300</v>
      </c>
      <c r="Y18" s="3">
        <f ca="1">ROUND(テーブル1018[[#This Row],[70歳以上]],-2)</f>
        <v>44900</v>
      </c>
      <c r="Z18" s="3"/>
      <c r="AB18" s="5" t="s">
        <v>20</v>
      </c>
      <c r="AC18" s="6">
        <f ca="1">ROUND(テーブル101832[[#This Row],[20代]],-2)</f>
        <v>8400</v>
      </c>
      <c r="AD18" s="6">
        <f ca="1">ROUND(テーブル101832[[#This Row],[30代]],-3)</f>
        <v>16000</v>
      </c>
      <c r="AE18" s="6">
        <f ca="1">ROUND(テーブル101832[[#This Row],[40代]],-3)</f>
        <v>21000</v>
      </c>
      <c r="AF18" s="6">
        <f ca="1">ROUND(テーブル101832[[#This Row],[50代]],-3)</f>
        <v>44000</v>
      </c>
      <c r="AG18" s="6">
        <f ca="1">ROUND(テーブル101832[[#This Row],[60代]],-3)</f>
        <v>41000</v>
      </c>
      <c r="AH18" s="6">
        <f ca="1">ROUND(テーブル101832[[#This Row],[70歳以上]],-3)</f>
        <v>49000</v>
      </c>
      <c r="AI18" s="6"/>
      <c r="AK18" s="5" t="s">
        <v>20</v>
      </c>
      <c r="AL18">
        <f ca="1">ROUND(テーブル10183224[[#This Row],[20代]],-2)</f>
        <v>6000</v>
      </c>
      <c r="AM18">
        <f ca="1">ROUND(テーブル10183224[[#This Row],[30代]],-3)</f>
        <v>15000</v>
      </c>
      <c r="AN18">
        <f ca="1">ROUND(テーブル10183224[[#This Row],[40代]],-3)</f>
        <v>19000</v>
      </c>
      <c r="AO18">
        <f ca="1">ROUND(テーブル10183224[[#This Row],[50代]],-3)</f>
        <v>56000</v>
      </c>
      <c r="AP18">
        <f ca="1">ROUND(テーブル10183224[[#This Row],[60代]],-3)</f>
        <v>31000</v>
      </c>
      <c r="AQ18">
        <f ca="1">ROUND(テーブル10183224[[#This Row],[70歳以上]],-3)</f>
        <v>36000</v>
      </c>
    </row>
    <row r="19" spans="1:43" x14ac:dyDescent="0.55000000000000004">
      <c r="A19" s="5" t="s">
        <v>21</v>
      </c>
      <c r="B19" s="3">
        <f ca="1">ROUND(テーブル9[[#This Row],[20代]],-2)</f>
        <v>35500</v>
      </c>
      <c r="C19" s="3">
        <f ca="1">ROUND(テーブル9[[#This Row],[30代]],-2)</f>
        <v>21700</v>
      </c>
      <c r="D19" s="3">
        <f ca="1">ROUND(テーブル9[[#This Row],[40代]],-2)</f>
        <v>29300</v>
      </c>
      <c r="E19" s="3">
        <f ca="1">ROUND(テーブル9[[#This Row],[50代]],-2)</f>
        <v>28900</v>
      </c>
      <c r="F19" s="3">
        <f ca="1">ROUND(テーブル9[[#This Row],[60代]],-2)</f>
        <v>25500</v>
      </c>
      <c r="G19" s="3">
        <f ca="1">ROUND(テーブル9[[#This Row],[70歳以上]],-2)</f>
        <v>52600</v>
      </c>
      <c r="H19" s="3"/>
      <c r="I19" s="4"/>
      <c r="J19" s="5" t="s">
        <v>21</v>
      </c>
      <c r="K19" s="3">
        <f ca="1">ROUND(テーブル10[[#This Row],[20代]],-2)</f>
        <v>12600</v>
      </c>
      <c r="L19" s="3">
        <f ca="1">ROUND(テーブル10[[#This Row],[30代]],-2)</f>
        <v>19600</v>
      </c>
      <c r="M19" s="3">
        <f ca="1">ROUND(テーブル10[[#This Row],[40代]],-2)</f>
        <v>29100</v>
      </c>
      <c r="N19" s="3">
        <f ca="1">ROUND(テーブル10[[#This Row],[50代]],-2)</f>
        <v>29200</v>
      </c>
      <c r="O19" s="3">
        <f ca="1">ROUND(テーブル10[[#This Row],[60代]],-2)</f>
        <v>29600</v>
      </c>
      <c r="P19" s="3">
        <f ca="1">ROUND(テーブル10[[#This Row],[70歳以上]],-2)</f>
        <v>51900</v>
      </c>
      <c r="Q19" s="3"/>
      <c r="R19" s="4"/>
      <c r="S19" s="5" t="s">
        <v>21</v>
      </c>
      <c r="T19" s="3">
        <f ca="1">ROUND(テーブル1018[[#This Row],[20代]],-2)</f>
        <v>15000</v>
      </c>
      <c r="U19" s="3">
        <f ca="1">ROUND(テーブル1018[[#This Row],[30代]],-2)</f>
        <v>13500</v>
      </c>
      <c r="V19" s="3">
        <f ca="1">ROUND(テーブル1018[[#This Row],[40代]],-2)</f>
        <v>20700</v>
      </c>
      <c r="W19" s="3">
        <f ca="1">ROUND(テーブル1018[[#This Row],[50代]],-2)</f>
        <v>33000</v>
      </c>
      <c r="X19" s="3">
        <f ca="1">ROUND(テーブル1018[[#This Row],[60代]],-2)</f>
        <v>38700</v>
      </c>
      <c r="Y19" s="3">
        <f ca="1">ROUND(テーブル1018[[#This Row],[70歳以上]],-2)</f>
        <v>43200</v>
      </c>
      <c r="Z19" s="3"/>
      <c r="AB19" s="5" t="s">
        <v>21</v>
      </c>
      <c r="AC19" s="6">
        <f ca="1">ROUND(テーブル101832[[#This Row],[20代]],-2)</f>
        <v>9700</v>
      </c>
      <c r="AD19" s="6">
        <f ca="1">ROUND(テーブル101832[[#This Row],[30代]],-3)</f>
        <v>16000</v>
      </c>
      <c r="AE19" s="6">
        <f ca="1">ROUND(テーブル101832[[#This Row],[40代]],-3)</f>
        <v>19000</v>
      </c>
      <c r="AF19" s="6">
        <f ca="1">ROUND(テーブル101832[[#This Row],[50代]],-3)</f>
        <v>43000</v>
      </c>
      <c r="AG19" s="6">
        <f ca="1">ROUND(テーブル101832[[#This Row],[60代]],-3)</f>
        <v>42000</v>
      </c>
      <c r="AH19" s="6">
        <f ca="1">ROUND(テーブル101832[[#This Row],[70歳以上]],-3)</f>
        <v>49000</v>
      </c>
      <c r="AI19" s="6"/>
      <c r="AK19" s="5" t="s">
        <v>21</v>
      </c>
      <c r="AL19">
        <f ca="1">ROUND(テーブル10183224[[#This Row],[20代]],-2)</f>
        <v>7000</v>
      </c>
      <c r="AM19">
        <f ca="1">ROUND(テーブル10183224[[#This Row],[30代]],-3)</f>
        <v>14000</v>
      </c>
      <c r="AN19">
        <f ca="1">ROUND(テーブル10183224[[#This Row],[40代]],-3)</f>
        <v>18000</v>
      </c>
      <c r="AO19">
        <f ca="1">ROUND(テーブル10183224[[#This Row],[50代]],-3)</f>
        <v>55000</v>
      </c>
      <c r="AP19">
        <f ca="1">ROUND(テーブル10183224[[#This Row],[60代]],-3)</f>
        <v>30000</v>
      </c>
      <c r="AQ19">
        <f ca="1">ROUND(テーブル10183224[[#This Row],[70歳以上]],-3)</f>
        <v>36000</v>
      </c>
    </row>
    <row r="20" spans="1:43" x14ac:dyDescent="0.55000000000000004">
      <c r="A20" s="5" t="s">
        <v>22</v>
      </c>
      <c r="B20" s="3">
        <f ca="1">ROUND(テーブル9[[#This Row],[20代]],-2)</f>
        <v>34500</v>
      </c>
      <c r="C20" s="3">
        <f ca="1">ROUND(テーブル9[[#This Row],[30代]],-2)</f>
        <v>20700</v>
      </c>
      <c r="D20" s="3">
        <f ca="1">ROUND(テーブル9[[#This Row],[40代]],-2)</f>
        <v>28900</v>
      </c>
      <c r="E20" s="3">
        <f ca="1">ROUND(テーブル9[[#This Row],[50代]],-2)</f>
        <v>28800</v>
      </c>
      <c r="F20" s="3">
        <f ca="1">ROUND(テーブル9[[#This Row],[60代]],-2)</f>
        <v>24000</v>
      </c>
      <c r="G20" s="3">
        <f ca="1">ROUND(テーブル9[[#This Row],[70歳以上]],-2)</f>
        <v>52700</v>
      </c>
      <c r="H20" s="3"/>
      <c r="I20" s="4"/>
      <c r="J20" s="5" t="s">
        <v>22</v>
      </c>
      <c r="K20" s="3">
        <f ca="1">ROUND(テーブル10[[#This Row],[20代]],-2)</f>
        <v>13100</v>
      </c>
      <c r="L20" s="3">
        <f ca="1">ROUND(テーブル10[[#This Row],[30代]],-2)</f>
        <v>19300</v>
      </c>
      <c r="M20" s="3">
        <f ca="1">ROUND(テーブル10[[#This Row],[40代]],-2)</f>
        <v>28200</v>
      </c>
      <c r="N20" s="3">
        <f ca="1">ROUND(テーブル10[[#This Row],[50代]],-2)</f>
        <v>29500</v>
      </c>
      <c r="O20" s="3">
        <f ca="1">ROUND(テーブル10[[#This Row],[60代]],-2)</f>
        <v>28200</v>
      </c>
      <c r="P20" s="3">
        <f ca="1">ROUND(テーブル10[[#This Row],[70歳以上]],-2)</f>
        <v>51200</v>
      </c>
      <c r="Q20" s="3"/>
      <c r="R20" s="4"/>
      <c r="S20" s="5" t="s">
        <v>22</v>
      </c>
      <c r="T20" s="3">
        <f ca="1">ROUND(テーブル1018[[#This Row],[20代]],-2)</f>
        <v>13500</v>
      </c>
      <c r="U20" s="3">
        <f ca="1">ROUND(テーブル1018[[#This Row],[30代]],-2)</f>
        <v>13200</v>
      </c>
      <c r="V20" s="3">
        <f ca="1">ROUND(テーブル1018[[#This Row],[40代]],-2)</f>
        <v>20300</v>
      </c>
      <c r="W20" s="3">
        <f ca="1">ROUND(テーブル1018[[#This Row],[50代]],-2)</f>
        <v>31900</v>
      </c>
      <c r="X20" s="3">
        <f ca="1">ROUND(テーブル1018[[#This Row],[60代]],-2)</f>
        <v>37100</v>
      </c>
      <c r="Y20" s="3">
        <f ca="1">ROUND(テーブル1018[[#This Row],[70歳以上]],-2)</f>
        <v>40100</v>
      </c>
      <c r="Z20" s="3"/>
      <c r="AB20" s="5" t="s">
        <v>22</v>
      </c>
      <c r="AC20" s="6">
        <f ca="1">ROUND(テーブル101832[[#This Row],[20代]],-2)</f>
        <v>9800</v>
      </c>
      <c r="AD20" s="6">
        <f ca="1">ROUND(テーブル101832[[#This Row],[30代]],-3)</f>
        <v>17000</v>
      </c>
      <c r="AE20" s="6">
        <f ca="1">ROUND(テーブル101832[[#This Row],[40代]],-3)</f>
        <v>22000</v>
      </c>
      <c r="AF20" s="6">
        <f ca="1">ROUND(テーブル101832[[#This Row],[50代]],-3)</f>
        <v>43000</v>
      </c>
      <c r="AG20" s="6">
        <f ca="1">ROUND(テーブル101832[[#This Row],[60代]],-3)</f>
        <v>42000</v>
      </c>
      <c r="AH20" s="6">
        <f ca="1">ROUND(テーブル101832[[#This Row],[70歳以上]],-3)</f>
        <v>53000</v>
      </c>
      <c r="AI20" s="6"/>
      <c r="AK20" s="5" t="s">
        <v>22</v>
      </c>
      <c r="AL20">
        <f ca="1">ROUND(テーブル10183224[[#This Row],[20代]],-2)</f>
        <v>6300</v>
      </c>
      <c r="AM20">
        <f ca="1">ROUND(テーブル10183224[[#This Row],[30代]],-3)</f>
        <v>14000</v>
      </c>
      <c r="AN20">
        <f ca="1">ROUND(テーブル10183224[[#This Row],[40代]],-3)</f>
        <v>17000</v>
      </c>
      <c r="AO20">
        <f ca="1">ROUND(テーブル10183224[[#This Row],[50代]],-3)</f>
        <v>55000</v>
      </c>
      <c r="AP20">
        <f ca="1">ROUND(テーブル10183224[[#This Row],[60代]],-3)</f>
        <v>30000</v>
      </c>
      <c r="AQ20">
        <f ca="1">ROUND(テーブル10183224[[#This Row],[70歳以上]],-3)</f>
        <v>34000</v>
      </c>
    </row>
    <row r="21" spans="1:43" x14ac:dyDescent="0.55000000000000004">
      <c r="A21" s="5" t="s">
        <v>23</v>
      </c>
      <c r="B21" s="3">
        <f ca="1">ROUND(テーブル9[[#This Row],[20代]],-2)</f>
        <v>34000</v>
      </c>
      <c r="C21" s="3">
        <f ca="1">ROUND(テーブル9[[#This Row],[30代]],-2)</f>
        <v>19400</v>
      </c>
      <c r="D21" s="3">
        <f ca="1">ROUND(テーブル9[[#This Row],[40代]],-2)</f>
        <v>27800</v>
      </c>
      <c r="E21" s="3">
        <f ca="1">ROUND(テーブル9[[#This Row],[50代]],-2)</f>
        <v>26100</v>
      </c>
      <c r="F21" s="3">
        <f ca="1">ROUND(テーブル9[[#This Row],[60代]],-2)</f>
        <v>19700</v>
      </c>
      <c r="G21" s="3">
        <f ca="1">ROUND(テーブル9[[#This Row],[70歳以上]],-2)</f>
        <v>47100</v>
      </c>
      <c r="H21" s="3"/>
      <c r="I21" s="4"/>
      <c r="J21" s="5" t="s">
        <v>23</v>
      </c>
      <c r="K21" s="3">
        <f ca="1">ROUND(テーブル10[[#This Row],[20代]],-2)</f>
        <v>13200</v>
      </c>
      <c r="L21" s="3">
        <f ca="1">ROUND(テーブル10[[#This Row],[30代]],-2)</f>
        <v>18100</v>
      </c>
      <c r="M21" s="3">
        <f ca="1">ROUND(テーブル10[[#This Row],[40代]],-2)</f>
        <v>27000</v>
      </c>
      <c r="N21" s="3">
        <f ca="1">ROUND(テーブル10[[#This Row],[50代]],-2)</f>
        <v>27600</v>
      </c>
      <c r="O21" s="3">
        <f ca="1">ROUND(テーブル10[[#This Row],[60代]],-2)</f>
        <v>21800</v>
      </c>
      <c r="P21" s="3">
        <f ca="1">ROUND(テーブル10[[#This Row],[70歳以上]],-2)</f>
        <v>49700</v>
      </c>
      <c r="Q21" s="3"/>
      <c r="R21" s="4"/>
      <c r="S21" s="5" t="s">
        <v>23</v>
      </c>
      <c r="T21" s="3">
        <f ca="1">ROUND(テーブル1018[[#This Row],[20代]],-2)</f>
        <v>12300</v>
      </c>
      <c r="U21" s="3">
        <f ca="1">ROUND(テーブル1018[[#This Row],[30代]],-2)</f>
        <v>12700</v>
      </c>
      <c r="V21" s="3">
        <f ca="1">ROUND(テーブル1018[[#This Row],[40代]],-2)</f>
        <v>19800</v>
      </c>
      <c r="W21" s="3">
        <f ca="1">ROUND(テーブル1018[[#This Row],[50代]],-2)</f>
        <v>29800</v>
      </c>
      <c r="X21" s="3">
        <f ca="1">ROUND(テーブル1018[[#This Row],[60代]],-2)</f>
        <v>29700</v>
      </c>
      <c r="Y21" s="3">
        <f ca="1">ROUND(テーブル1018[[#This Row],[70歳以上]],-2)</f>
        <v>38500</v>
      </c>
      <c r="Z21" s="3"/>
      <c r="AB21" s="5" t="s">
        <v>23</v>
      </c>
      <c r="AC21" s="6">
        <f ca="1">ROUND(テーブル101832[[#This Row],[20代]],-2)</f>
        <v>9500</v>
      </c>
      <c r="AD21" s="6">
        <f ca="1">ROUND(テーブル101832[[#This Row],[30代]],-3)</f>
        <v>15000</v>
      </c>
      <c r="AE21" s="6">
        <f ca="1">ROUND(テーブル101832[[#This Row],[40代]],-3)</f>
        <v>20000</v>
      </c>
      <c r="AF21" s="6">
        <f ca="1">ROUND(テーブル101832[[#This Row],[50代]],-3)</f>
        <v>39000</v>
      </c>
      <c r="AG21" s="6">
        <f ca="1">ROUND(テーブル101832[[#This Row],[60代]],-3)</f>
        <v>36000</v>
      </c>
      <c r="AH21" s="6">
        <f ca="1">ROUND(テーブル101832[[#This Row],[70歳以上]],-3)</f>
        <v>52000</v>
      </c>
      <c r="AI21" s="6"/>
      <c r="AK21" s="5" t="s">
        <v>23</v>
      </c>
      <c r="AL21">
        <f ca="1">ROUND(テーブル10183224[[#This Row],[20代]],-2)</f>
        <v>6200</v>
      </c>
      <c r="AM21">
        <f ca="1">ROUND(テーブル10183224[[#This Row],[30代]],-3)</f>
        <v>13000</v>
      </c>
      <c r="AN21">
        <f ca="1">ROUND(テーブル10183224[[#This Row],[40代]],-3)</f>
        <v>17000</v>
      </c>
      <c r="AO21">
        <f ca="1">ROUND(テーブル10183224[[#This Row],[50代]],-3)</f>
        <v>51000</v>
      </c>
      <c r="AP21">
        <f ca="1">ROUND(テーブル10183224[[#This Row],[60代]],-3)</f>
        <v>27000</v>
      </c>
      <c r="AQ21">
        <f ca="1">ROUND(テーブル10183224[[#This Row],[70歳以上]],-3)</f>
        <v>27000</v>
      </c>
    </row>
    <row r="22" spans="1:43" x14ac:dyDescent="0.55000000000000004">
      <c r="A22" s="5" t="s">
        <v>24</v>
      </c>
      <c r="B22" s="3">
        <f ca="1">ROUND(テーブル9[[#This Row],[20代]],-2)</f>
        <v>32500</v>
      </c>
      <c r="C22" s="3">
        <f ca="1">ROUND(テーブル9[[#This Row],[30代]],-2)</f>
        <v>18100</v>
      </c>
      <c r="D22" s="3">
        <f ca="1">ROUND(テーブル9[[#This Row],[40代]],-2)</f>
        <v>26100</v>
      </c>
      <c r="E22" s="3">
        <f ca="1">ROUND(テーブル9[[#This Row],[50代]],-2)</f>
        <v>25100</v>
      </c>
      <c r="F22" s="3">
        <f ca="1">ROUND(テーブル9[[#This Row],[60代]],-2)</f>
        <v>18100</v>
      </c>
      <c r="G22" s="3">
        <f ca="1">ROUND(テーブル9[[#This Row],[70歳以上]],-2)</f>
        <v>44500</v>
      </c>
      <c r="H22" s="3"/>
      <c r="I22" s="4"/>
      <c r="J22" s="5" t="s">
        <v>24</v>
      </c>
      <c r="K22" s="3">
        <f ca="1">ROUND(テーブル10[[#This Row],[20代]],-2)</f>
        <v>9900</v>
      </c>
      <c r="L22" s="3">
        <f ca="1">ROUND(テーブル10[[#This Row],[30代]],-2)</f>
        <v>17300</v>
      </c>
      <c r="M22" s="3">
        <f ca="1">ROUND(テーブル10[[#This Row],[40代]],-2)</f>
        <v>28100</v>
      </c>
      <c r="N22" s="3">
        <f ca="1">ROUND(テーブル10[[#This Row],[50代]],-2)</f>
        <v>26900</v>
      </c>
      <c r="O22" s="3">
        <f ca="1">ROUND(テーブル10[[#This Row],[60代]],-2)</f>
        <v>21600</v>
      </c>
      <c r="P22" s="3">
        <f ca="1">ROUND(テーブル10[[#This Row],[70歳以上]],-2)</f>
        <v>49600</v>
      </c>
      <c r="Q22" s="3"/>
      <c r="R22" s="4"/>
      <c r="S22" s="5" t="s">
        <v>24</v>
      </c>
      <c r="T22" s="3">
        <f ca="1">ROUND(テーブル1018[[#This Row],[20代]],-2)</f>
        <v>11600</v>
      </c>
      <c r="U22" s="3">
        <f ca="1">ROUND(テーブル1018[[#This Row],[30代]],-2)</f>
        <v>11000</v>
      </c>
      <c r="V22" s="3">
        <f ca="1">ROUND(テーブル1018[[#This Row],[40代]],-2)</f>
        <v>19000</v>
      </c>
      <c r="W22" s="3">
        <f ca="1">ROUND(テーブル1018[[#This Row],[50代]],-2)</f>
        <v>29700</v>
      </c>
      <c r="X22" s="3">
        <f ca="1">ROUND(テーブル1018[[#This Row],[60代]],-2)</f>
        <v>31100</v>
      </c>
      <c r="Y22" s="3">
        <f ca="1">ROUND(テーブル1018[[#This Row],[70歳以上]],-2)</f>
        <v>38000</v>
      </c>
      <c r="Z22" s="3"/>
      <c r="AB22" s="5" t="s">
        <v>24</v>
      </c>
      <c r="AC22" s="6">
        <f ca="1">ROUND(テーブル101832[[#This Row],[20代]],-2)</f>
        <v>9000</v>
      </c>
      <c r="AD22" s="6">
        <f ca="1">ROUND(テーブル101832[[#This Row],[30代]],-3)</f>
        <v>14000</v>
      </c>
      <c r="AE22" s="6">
        <f ca="1">ROUND(テーブル101832[[#This Row],[40代]],-3)</f>
        <v>19000</v>
      </c>
      <c r="AF22" s="6">
        <f ca="1">ROUND(テーブル101832[[#This Row],[50代]],-3)</f>
        <v>38000</v>
      </c>
      <c r="AG22" s="6">
        <f ca="1">ROUND(テーブル101832[[#This Row],[60代]],-3)</f>
        <v>36000</v>
      </c>
      <c r="AH22" s="6">
        <f ca="1">ROUND(テーブル101832[[#This Row],[70歳以上]],-3)</f>
        <v>49000</v>
      </c>
      <c r="AI22" s="6"/>
      <c r="AK22" s="5" t="s">
        <v>24</v>
      </c>
      <c r="AL22">
        <f ca="1">ROUND(テーブル10183224[[#This Row],[20代]],-2)</f>
        <v>7000</v>
      </c>
      <c r="AM22">
        <f ca="1">ROUND(テーブル10183224[[#This Row],[30代]],-3)</f>
        <v>11000</v>
      </c>
      <c r="AN22">
        <f ca="1">ROUND(テーブル10183224[[#This Row],[40代]],-3)</f>
        <v>15000</v>
      </c>
      <c r="AO22">
        <f ca="1">ROUND(テーブル10183224[[#This Row],[50代]],-3)</f>
        <v>50000</v>
      </c>
      <c r="AP22">
        <f ca="1">ROUND(テーブル10183224[[#This Row],[60代]],-3)</f>
        <v>26000</v>
      </c>
      <c r="AQ22">
        <f ca="1">ROUND(テーブル10183224[[#This Row],[70歳以上]],-3)</f>
        <v>27000</v>
      </c>
    </row>
    <row r="23" spans="1:43" x14ac:dyDescent="0.55000000000000004">
      <c r="A23" s="5" t="s">
        <v>25</v>
      </c>
      <c r="B23" s="3">
        <f ca="1">ROUND(テーブル9[[#This Row],[20代]],-2)</f>
        <v>29500</v>
      </c>
      <c r="C23" s="3">
        <f ca="1">ROUND(テーブル9[[#This Row],[30代]],-2)</f>
        <v>16900</v>
      </c>
      <c r="D23" s="3">
        <f ca="1">ROUND(テーブル9[[#This Row],[40代]],-2)</f>
        <v>24900</v>
      </c>
      <c r="E23" s="3">
        <f ca="1">ROUND(テーブル9[[#This Row],[50代]],-2)</f>
        <v>24000</v>
      </c>
      <c r="F23" s="3">
        <f ca="1">ROUND(テーブル9[[#This Row],[60代]],-2)</f>
        <v>18000</v>
      </c>
      <c r="G23" s="3">
        <f ca="1">ROUND(テーブル9[[#This Row],[70歳以上]],-2)</f>
        <v>44900</v>
      </c>
      <c r="H23" s="3"/>
      <c r="I23" s="4"/>
      <c r="J23" s="5" t="s">
        <v>25</v>
      </c>
      <c r="K23" s="3">
        <f ca="1">ROUND(テーブル10[[#This Row],[20代]],-2)</f>
        <v>8900</v>
      </c>
      <c r="L23" s="3">
        <f ca="1">ROUND(テーブル10[[#This Row],[30代]],-2)</f>
        <v>15000</v>
      </c>
      <c r="M23" s="3">
        <f ca="1">ROUND(テーブル10[[#This Row],[40代]],-2)</f>
        <v>27500</v>
      </c>
      <c r="N23" s="3">
        <f ca="1">ROUND(テーブル10[[#This Row],[50代]],-2)</f>
        <v>25900</v>
      </c>
      <c r="O23" s="3">
        <f ca="1">ROUND(テーブル10[[#This Row],[60代]],-2)</f>
        <v>21400</v>
      </c>
      <c r="P23" s="3">
        <f ca="1">ROUND(テーブル10[[#This Row],[70歳以上]],-2)</f>
        <v>49900</v>
      </c>
      <c r="Q23" s="3"/>
      <c r="R23" s="4"/>
      <c r="S23" s="5" t="s">
        <v>25</v>
      </c>
      <c r="T23" s="3">
        <f ca="1">ROUND(テーブル1018[[#This Row],[20代]],-2)</f>
        <v>11000</v>
      </c>
      <c r="U23" s="3">
        <f ca="1">ROUND(テーブル1018[[#This Row],[30代]],-2)</f>
        <v>10100</v>
      </c>
      <c r="V23" s="3">
        <f ca="1">ROUND(テーブル1018[[#This Row],[40代]],-2)</f>
        <v>17600</v>
      </c>
      <c r="W23" s="3">
        <f ca="1">ROUND(テーブル1018[[#This Row],[50代]],-2)</f>
        <v>30900</v>
      </c>
      <c r="X23" s="3">
        <f ca="1">ROUND(テーブル1018[[#This Row],[60代]],-2)</f>
        <v>29300</v>
      </c>
      <c r="Y23" s="3">
        <f ca="1">ROUND(テーブル1018[[#This Row],[70歳以上]],-2)</f>
        <v>36100</v>
      </c>
      <c r="Z23" s="3"/>
      <c r="AB23" s="5" t="s">
        <v>25</v>
      </c>
      <c r="AC23" s="6">
        <f ca="1">ROUND(テーブル101832[[#This Row],[20代]],-2)</f>
        <v>9300</v>
      </c>
      <c r="AD23" s="6">
        <f ca="1">ROUND(テーブル101832[[#This Row],[30代]],-3)</f>
        <v>12000</v>
      </c>
      <c r="AE23" s="6">
        <f ca="1">ROUND(テーブル101832[[#This Row],[40代]],-3)</f>
        <v>16000</v>
      </c>
      <c r="AF23" s="6">
        <f ca="1">ROUND(テーブル101832[[#This Row],[50代]],-3)</f>
        <v>38000</v>
      </c>
      <c r="AG23" s="6">
        <f ca="1">ROUND(テーブル101832[[#This Row],[60代]],-3)</f>
        <v>32000</v>
      </c>
      <c r="AH23" s="6">
        <f ca="1">ROUND(テーブル101832[[#This Row],[70歳以上]],-3)</f>
        <v>47000</v>
      </c>
      <c r="AI23" s="6"/>
      <c r="AK23" s="5" t="s">
        <v>25</v>
      </c>
      <c r="AL23">
        <f ca="1">ROUND(テーブル10183224[[#This Row],[20代]],-2)</f>
        <v>6400</v>
      </c>
      <c r="AM23">
        <f ca="1">ROUND(テーブル10183224[[#This Row],[30代]],-3)</f>
        <v>10000</v>
      </c>
      <c r="AN23">
        <f ca="1">ROUND(テーブル10183224[[#This Row],[40代]],-3)</f>
        <v>13000</v>
      </c>
      <c r="AO23">
        <f ca="1">ROUND(テーブル10183224[[#This Row],[50代]],-3)</f>
        <v>49000</v>
      </c>
      <c r="AP23">
        <f ca="1">ROUND(テーブル10183224[[#This Row],[60代]],-3)</f>
        <v>20000</v>
      </c>
      <c r="AQ23">
        <f ca="1">ROUND(テーブル10183224[[#This Row],[70歳以上]],-3)</f>
        <v>26000</v>
      </c>
    </row>
    <row r="24" spans="1:43" x14ac:dyDescent="0.55000000000000004">
      <c r="A24" s="5" t="s">
        <v>26</v>
      </c>
      <c r="B24" s="3">
        <f ca="1">ROUND(テーブル9[[#This Row],[20代]],-2)</f>
        <v>28300</v>
      </c>
      <c r="C24" s="3">
        <f ca="1">ROUND(テーブル9[[#This Row],[30代]],-2)</f>
        <v>14600</v>
      </c>
      <c r="D24" s="3">
        <f ca="1">ROUND(テーブル9[[#This Row],[40代]],-2)</f>
        <v>23200</v>
      </c>
      <c r="E24" s="3">
        <f ca="1">ROUND(テーブル9[[#This Row],[50代]],-2)</f>
        <v>22500</v>
      </c>
      <c r="F24" s="3">
        <f ca="1">ROUND(テーブル9[[#This Row],[60代]],-2)</f>
        <v>15800</v>
      </c>
      <c r="G24" s="3">
        <f ca="1">ROUND(テーブル9[[#This Row],[70歳以上]],-2)</f>
        <v>46200</v>
      </c>
      <c r="H24" s="3"/>
      <c r="I24" s="4"/>
      <c r="J24" s="5" t="s">
        <v>26</v>
      </c>
      <c r="K24" s="3">
        <f ca="1">ROUND(テーブル10[[#This Row],[20代]],-2)</f>
        <v>7700</v>
      </c>
      <c r="L24" s="3">
        <f ca="1">ROUND(テーブル10[[#This Row],[30代]],-2)</f>
        <v>12700</v>
      </c>
      <c r="M24" s="3">
        <f ca="1">ROUND(テーブル10[[#This Row],[40代]],-2)</f>
        <v>24700</v>
      </c>
      <c r="N24" s="3">
        <f ca="1">ROUND(テーブル10[[#This Row],[50代]],-2)</f>
        <v>25200</v>
      </c>
      <c r="O24" s="3">
        <f ca="1">ROUND(テーブル10[[#This Row],[60代]],-2)</f>
        <v>18700</v>
      </c>
      <c r="P24" s="3">
        <f ca="1">ROUND(テーブル10[[#This Row],[70歳以上]],-2)</f>
        <v>48400</v>
      </c>
      <c r="Q24" s="3"/>
      <c r="R24" s="4"/>
      <c r="S24" s="5" t="s">
        <v>26</v>
      </c>
      <c r="T24" s="3">
        <f ca="1">ROUND(テーブル1018[[#This Row],[20代]],-2)</f>
        <v>10000</v>
      </c>
      <c r="U24" s="3">
        <f ca="1">ROUND(テーブル1018[[#This Row],[30代]],-2)</f>
        <v>9100</v>
      </c>
      <c r="V24" s="3">
        <f ca="1">ROUND(テーブル1018[[#This Row],[40代]],-2)</f>
        <v>16500</v>
      </c>
      <c r="W24" s="3">
        <f ca="1">ROUND(テーブル1018[[#This Row],[50代]],-2)</f>
        <v>29500</v>
      </c>
      <c r="X24" s="3">
        <f ca="1">ROUND(テーブル1018[[#This Row],[60代]],-2)</f>
        <v>25100</v>
      </c>
      <c r="Y24" s="3">
        <f ca="1">ROUND(テーブル1018[[#This Row],[70歳以上]],-2)</f>
        <v>33600</v>
      </c>
      <c r="Z24" s="3"/>
      <c r="AB24" s="5" t="s">
        <v>26</v>
      </c>
      <c r="AC24" s="6">
        <f ca="1">ROUND(テーブル101832[[#This Row],[20代]],-2)</f>
        <v>8400</v>
      </c>
      <c r="AD24" s="6">
        <f ca="1">ROUND(テーブル101832[[#This Row],[30代]],-2)</f>
        <v>8600</v>
      </c>
      <c r="AE24" s="6">
        <f ca="1">ROUND(テーブル101832[[#This Row],[40代]],-3)</f>
        <v>15000</v>
      </c>
      <c r="AF24" s="6">
        <f ca="1">ROUND(テーブル101832[[#This Row],[50代]],-3)</f>
        <v>37000</v>
      </c>
      <c r="AG24" s="6">
        <f ca="1">ROUND(テーブル101832[[#This Row],[60代]],-3)</f>
        <v>28000</v>
      </c>
      <c r="AH24" s="6">
        <f ca="1">ROUND(テーブル101832[[#This Row],[70歳以上]],-3)</f>
        <v>44000</v>
      </c>
      <c r="AI24" s="6"/>
      <c r="AK24" s="5" t="s">
        <v>26</v>
      </c>
      <c r="AL24">
        <f ca="1">ROUND(テーブル10183224[[#This Row],[20代]],-2)</f>
        <v>5700</v>
      </c>
      <c r="AM24">
        <f ca="1">ROUND(テーブル10183224[[#This Row],[30代]],-2)</f>
        <v>8900</v>
      </c>
      <c r="AN24">
        <f ca="1">ROUND(テーブル10183224[[#This Row],[40代]],-3)</f>
        <v>12000</v>
      </c>
      <c r="AO24">
        <f ca="1">ROUND(テーブル10183224[[#This Row],[50代]],-3)</f>
        <v>47000</v>
      </c>
      <c r="AP24">
        <f ca="1">ROUND(テーブル10183224[[#This Row],[60代]],-3)</f>
        <v>15000</v>
      </c>
      <c r="AQ24">
        <f ca="1">ROUND(テーブル10183224[[#This Row],[70歳以上]],-3)</f>
        <v>24000</v>
      </c>
    </row>
    <row r="25" spans="1:43" x14ac:dyDescent="0.55000000000000004">
      <c r="A25" s="5" t="s">
        <v>27</v>
      </c>
      <c r="B25" s="3">
        <f ca="1">ROUND(テーブル9[[#This Row],[20代]],-2)</f>
        <v>23800</v>
      </c>
      <c r="C25" s="3">
        <f ca="1">ROUND(テーブル9[[#This Row],[30代]],-2)</f>
        <v>12100</v>
      </c>
      <c r="D25" s="3">
        <f ca="1">ROUND(テーブル9[[#This Row],[40代]],-2)</f>
        <v>21900</v>
      </c>
      <c r="E25" s="3">
        <f ca="1">ROUND(テーブル9[[#This Row],[50代]],-2)</f>
        <v>20900</v>
      </c>
      <c r="F25" s="3">
        <f ca="1">ROUND(テーブル9[[#This Row],[60代]],-2)</f>
        <v>14200</v>
      </c>
      <c r="G25" s="3">
        <f ca="1">ROUND(テーブル9[[#This Row],[70歳以上]],-2)</f>
        <v>44400</v>
      </c>
      <c r="H25" s="3"/>
      <c r="I25" s="4"/>
      <c r="J25" s="5" t="s">
        <v>27</v>
      </c>
      <c r="K25" s="3">
        <f ca="1">ROUND(テーブル10[[#This Row],[20代]],-2)</f>
        <v>5600</v>
      </c>
      <c r="L25" s="3">
        <f ca="1">ROUND(テーブル10[[#This Row],[30代]],-2)</f>
        <v>11200</v>
      </c>
      <c r="M25" s="3">
        <f ca="1">ROUND(テーブル10[[#This Row],[40代]],-2)</f>
        <v>23200</v>
      </c>
      <c r="N25" s="3">
        <f ca="1">ROUND(テーブル10[[#This Row],[50代]],-2)</f>
        <v>23800</v>
      </c>
      <c r="O25" s="3">
        <f ca="1">ROUND(テーブル10[[#This Row],[60代]],-2)</f>
        <v>15800</v>
      </c>
      <c r="P25" s="3">
        <f ca="1">ROUND(テーブル10[[#This Row],[70歳以上]],-2)</f>
        <v>49700</v>
      </c>
      <c r="Q25" s="3"/>
      <c r="R25" s="4"/>
      <c r="S25" s="5" t="s">
        <v>27</v>
      </c>
      <c r="T25" s="3">
        <f ca="1">ROUND(テーブル1018[[#This Row],[20代]],-2)</f>
        <v>7300</v>
      </c>
      <c r="U25" s="3">
        <f ca="1">ROUND(テーブル1018[[#This Row],[30代]],-2)</f>
        <v>7600</v>
      </c>
      <c r="V25" s="3">
        <f ca="1">ROUND(テーブル1018[[#This Row],[40代]],-2)</f>
        <v>15200</v>
      </c>
      <c r="W25" s="3">
        <f ca="1">ROUND(テーブル1018[[#This Row],[50代]],-2)</f>
        <v>27600</v>
      </c>
      <c r="X25" s="3">
        <f ca="1">ROUND(テーブル1018[[#This Row],[60代]],-2)</f>
        <v>22500</v>
      </c>
      <c r="Y25" s="3">
        <f ca="1">ROUND(テーブル1018[[#This Row],[70歳以上]],-2)</f>
        <v>33500</v>
      </c>
      <c r="Z25" s="3"/>
      <c r="AB25" s="5" t="s">
        <v>27</v>
      </c>
      <c r="AC25" s="6">
        <f ca="1">ROUND(テーブル101832[[#This Row],[20代]],-2)</f>
        <v>7700</v>
      </c>
      <c r="AD25" s="6">
        <f ca="1">ROUND(テーブル101832[[#This Row],[30代]],-2)</f>
        <v>8700</v>
      </c>
      <c r="AE25" s="6">
        <f ca="1">ROUND(テーブル101832[[#This Row],[40代]],-3)</f>
        <v>14000</v>
      </c>
      <c r="AF25" s="6">
        <f ca="1">ROUND(テーブル101832[[#This Row],[50代]],-3)</f>
        <v>36000</v>
      </c>
      <c r="AG25" s="6">
        <f ca="1">ROUND(テーブル101832[[#This Row],[60代]],-3)</f>
        <v>26000</v>
      </c>
      <c r="AH25" s="6">
        <f ca="1">ROUND(テーブル101832[[#This Row],[70歳以上]],-3)</f>
        <v>46000</v>
      </c>
      <c r="AI25" s="6"/>
      <c r="AK25" s="5" t="s">
        <v>27</v>
      </c>
      <c r="AL25">
        <f ca="1">ROUND(テーブル10183224[[#This Row],[20代]],-2)</f>
        <v>3200</v>
      </c>
      <c r="AM25">
        <f ca="1">ROUND(テーブル10183224[[#This Row],[30代]],-2)</f>
        <v>8200</v>
      </c>
      <c r="AN25">
        <f ca="1">ROUND(テーブル10183224[[#This Row],[40代]],-3)</f>
        <v>10000</v>
      </c>
      <c r="AO25">
        <f ca="1">ROUND(テーブル10183224[[#This Row],[50代]],-3)</f>
        <v>46000</v>
      </c>
      <c r="AP25">
        <f ca="1">ROUND(テーブル10183224[[#This Row],[60代]],-3)</f>
        <v>12000</v>
      </c>
      <c r="AQ25">
        <f ca="1">ROUND(テーブル10183224[[#This Row],[70歳以上]],-3)</f>
        <v>25000</v>
      </c>
    </row>
    <row r="26" spans="1:43" x14ac:dyDescent="0.55000000000000004">
      <c r="A26" s="5" t="s">
        <v>28</v>
      </c>
      <c r="B26" s="3">
        <f ca="1">ROUND(テーブル9[[#This Row],[20代]],-2)</f>
        <v>20000</v>
      </c>
      <c r="C26" s="3">
        <f ca="1">ROUND(テーブル9[[#This Row],[30代]],-2)</f>
        <v>10700</v>
      </c>
      <c r="D26" s="3">
        <f ca="1">ROUND(テーブル9[[#This Row],[40代]],-2)</f>
        <v>19300</v>
      </c>
      <c r="E26" s="3">
        <f ca="1">ROUND(テーブル9[[#This Row],[50代]],-2)</f>
        <v>19000</v>
      </c>
      <c r="F26" s="3">
        <f ca="1">ROUND(テーブル9[[#This Row],[60代]],-2)</f>
        <v>13000</v>
      </c>
      <c r="G26" s="3">
        <f ca="1">ROUND(テーブル9[[#This Row],[70歳以上]],-2)</f>
        <v>44400</v>
      </c>
      <c r="H26" s="3"/>
      <c r="I26" s="4"/>
      <c r="J26" s="5" t="s">
        <v>28</v>
      </c>
      <c r="K26" s="3">
        <f ca="1">ROUND(テーブル10[[#This Row],[20代]],-2)</f>
        <v>4200</v>
      </c>
      <c r="L26" s="3">
        <f ca="1">ROUND(テーブル10[[#This Row],[30代]],-2)</f>
        <v>10000</v>
      </c>
      <c r="M26" s="3">
        <f ca="1">ROUND(テーブル10[[#This Row],[40代]],-2)</f>
        <v>21600</v>
      </c>
      <c r="N26" s="3">
        <f ca="1">ROUND(テーブル10[[#This Row],[50代]],-2)</f>
        <v>22100</v>
      </c>
      <c r="O26" s="3">
        <f ca="1">ROUND(テーブル10[[#This Row],[60代]],-2)</f>
        <v>14600</v>
      </c>
      <c r="P26" s="3">
        <f ca="1">ROUND(テーブル10[[#This Row],[70歳以上]],-2)</f>
        <v>50600</v>
      </c>
      <c r="Q26" s="3"/>
      <c r="R26" s="4"/>
      <c r="S26" s="5" t="s">
        <v>28</v>
      </c>
      <c r="T26" s="3">
        <f ca="1">ROUND(テーブル1018[[#This Row],[20代]],-2)</f>
        <v>7400</v>
      </c>
      <c r="U26" s="3">
        <f ca="1">ROUND(テーブル1018[[#This Row],[30代]],-2)</f>
        <v>7200</v>
      </c>
      <c r="V26" s="3">
        <f ca="1">ROUND(テーブル1018[[#This Row],[40代]],-2)</f>
        <v>14600</v>
      </c>
      <c r="W26" s="3">
        <f ca="1">ROUND(テーブル1018[[#This Row],[50代]],-2)</f>
        <v>25900</v>
      </c>
      <c r="X26" s="3">
        <f ca="1">ROUND(テーブル1018[[#This Row],[60代]],-2)</f>
        <v>21600</v>
      </c>
      <c r="Y26" s="3">
        <f ca="1">ROUND(テーブル1018[[#This Row],[70歳以上]],-2)</f>
        <v>35000</v>
      </c>
      <c r="Z26" s="3"/>
      <c r="AB26" s="5" t="s">
        <v>28</v>
      </c>
      <c r="AC26" s="6">
        <f ca="1">ROUND(テーブル101832[[#This Row],[20代]],-2)</f>
        <v>6600</v>
      </c>
      <c r="AD26" s="6">
        <f ca="1">ROUND(テーブル101832[[#This Row],[30代]],-2)</f>
        <v>8600</v>
      </c>
      <c r="AE26" s="6">
        <f ca="1">ROUND(テーブル101832[[#This Row],[40代]],-3)</f>
        <v>12000</v>
      </c>
      <c r="AF26" s="6">
        <f ca="1">ROUND(テーブル101832[[#This Row],[50代]],-3)</f>
        <v>34000</v>
      </c>
      <c r="AG26" s="6">
        <f ca="1">ROUND(テーブル101832[[#This Row],[60代]],-3)</f>
        <v>25000</v>
      </c>
      <c r="AH26" s="6">
        <f ca="1">ROUND(テーブル101832[[#This Row],[70歳以上]],-3)</f>
        <v>47000</v>
      </c>
      <c r="AI26" s="6"/>
      <c r="AK26" s="5" t="s">
        <v>28</v>
      </c>
      <c r="AL26">
        <f ca="1">ROUND(テーブル10183224[[#This Row],[20代]],-2)</f>
        <v>2900</v>
      </c>
      <c r="AM26">
        <f ca="1">ROUND(テーブル10183224[[#This Row],[30代]],-2)</f>
        <v>7800</v>
      </c>
      <c r="AN26">
        <f ca="1">ROUND(テーブル10183224[[#This Row],[40代]],-3)</f>
        <v>10000</v>
      </c>
      <c r="AO26">
        <f ca="1">ROUND(テーブル10183224[[#This Row],[50代]],-3)</f>
        <v>45000</v>
      </c>
      <c r="AP26">
        <f ca="1">ROUND(テーブル10183224[[#This Row],[60代]],-3)</f>
        <v>12000</v>
      </c>
      <c r="AQ26">
        <f ca="1">ROUND(テーブル10183224[[#This Row],[70歳以上]],-3)</f>
        <v>25000</v>
      </c>
    </row>
    <row r="27" spans="1:43" x14ac:dyDescent="0.55000000000000004">
      <c r="A27" s="5" t="s">
        <v>29</v>
      </c>
      <c r="B27" s="3">
        <f ca="1">ROUND(テーブル9[[#This Row],[20代]],-2)</f>
        <v>18500</v>
      </c>
      <c r="C27" s="3">
        <f ca="1">ROUND(テーブル9[[#This Row],[30代]],-2)</f>
        <v>9000</v>
      </c>
      <c r="D27" s="3">
        <f ca="1">ROUND(テーブル9[[#This Row],[40代]],-2)</f>
        <v>18100</v>
      </c>
      <c r="E27" s="3">
        <f ca="1">ROUND(テーブル9[[#This Row],[50代]],-2)</f>
        <v>17400</v>
      </c>
      <c r="F27" s="3">
        <f ca="1">ROUND(テーブル9[[#This Row],[60代]],-2)</f>
        <v>13700</v>
      </c>
      <c r="G27" s="3">
        <f ca="1">ROUND(テーブル9[[#This Row],[70歳以上]],-2)</f>
        <v>44700</v>
      </c>
      <c r="H27" s="3"/>
      <c r="I27" s="4"/>
      <c r="J27" s="5" t="s">
        <v>29</v>
      </c>
      <c r="K27" s="3">
        <f ca="1">ROUND(テーブル10[[#This Row],[20代]],-2)</f>
        <v>4000</v>
      </c>
      <c r="L27" s="3">
        <f ca="1">ROUND(テーブル10[[#This Row],[30代]],-2)</f>
        <v>8200</v>
      </c>
      <c r="M27" s="3">
        <f ca="1">ROUND(テーブル10[[#This Row],[40代]],-2)</f>
        <v>19900</v>
      </c>
      <c r="N27" s="3">
        <f ca="1">ROUND(テーブル10[[#This Row],[50代]],-2)</f>
        <v>21700</v>
      </c>
      <c r="O27" s="3">
        <f ca="1">ROUND(テーブル10[[#This Row],[60代]],-2)</f>
        <v>13800</v>
      </c>
      <c r="P27" s="3">
        <f ca="1">ROUND(テーブル10[[#This Row],[70歳以上]],-2)</f>
        <v>50800</v>
      </c>
      <c r="Q27" s="3"/>
      <c r="R27" s="4"/>
      <c r="S27" s="5" t="s">
        <v>29</v>
      </c>
      <c r="T27" s="3">
        <f ca="1">ROUND(テーブル1018[[#This Row],[20代]],-2)</f>
        <v>7100</v>
      </c>
      <c r="U27" s="3">
        <f ca="1">ROUND(テーブル1018[[#This Row],[30代]],-2)</f>
        <v>6200</v>
      </c>
      <c r="V27" s="3">
        <f ca="1">ROUND(テーブル1018[[#This Row],[40代]],-2)</f>
        <v>15100</v>
      </c>
      <c r="W27" s="3">
        <f ca="1">ROUND(テーブル1018[[#This Row],[50代]],-2)</f>
        <v>25200</v>
      </c>
      <c r="X27" s="3">
        <f ca="1">ROUND(テーブル1018[[#This Row],[60代]],-2)</f>
        <v>19500</v>
      </c>
      <c r="Y27" s="3">
        <f ca="1">ROUND(テーブル1018[[#This Row],[70歳以上]],-2)</f>
        <v>35600</v>
      </c>
      <c r="Z27" s="3"/>
      <c r="AB27" s="5" t="s">
        <v>29</v>
      </c>
      <c r="AC27" s="6">
        <f ca="1">ROUND(テーブル101832[[#This Row],[20代]],-2)</f>
        <v>5600</v>
      </c>
      <c r="AD27" s="6">
        <f ca="1">ROUND(テーブル101832[[#This Row],[30代]],-2)</f>
        <v>9400</v>
      </c>
      <c r="AE27" s="6">
        <f ca="1">ROUND(テーブル101832[[#This Row],[40代]],-3)</f>
        <v>13000</v>
      </c>
      <c r="AF27" s="6">
        <f ca="1">ROUND(テーブル101832[[#This Row],[50代]],-3)</f>
        <v>34000</v>
      </c>
      <c r="AG27" s="6">
        <f ca="1">ROUND(テーブル101832[[#This Row],[60代]],-3)</f>
        <v>23000</v>
      </c>
      <c r="AH27" s="6">
        <f ca="1">ROUND(テーブル101832[[#This Row],[70歳以上]],-3)</f>
        <v>45000</v>
      </c>
      <c r="AI27" s="6"/>
      <c r="AK27" s="5" t="s">
        <v>29</v>
      </c>
      <c r="AL27">
        <f ca="1">ROUND(テーブル10183224[[#This Row],[20代]],-2)</f>
        <v>2000</v>
      </c>
      <c r="AM27">
        <f ca="1">ROUND(テーブル10183224[[#This Row],[30代]],-2)</f>
        <v>8000</v>
      </c>
      <c r="AN27">
        <f ca="1">ROUND(テーブル10183224[[#This Row],[40代]],-2)</f>
        <v>8800</v>
      </c>
      <c r="AO27">
        <f ca="1">ROUND(テーブル10183224[[#This Row],[50代]],-3)</f>
        <v>43000</v>
      </c>
      <c r="AP27">
        <f ca="1">ROUND(テーブル10183224[[#This Row],[60代]],-3)</f>
        <v>10000</v>
      </c>
      <c r="AQ27">
        <f ca="1">ROUND(テーブル10183224[[#This Row],[70歳以上]],-3)</f>
        <v>24000</v>
      </c>
    </row>
    <row r="28" spans="1:43" x14ac:dyDescent="0.55000000000000004">
      <c r="A28" s="5" t="s">
        <v>30</v>
      </c>
      <c r="B28" s="3">
        <f ca="1">ROUND(テーブル9[[#This Row],[20代]],-2)</f>
        <v>16700</v>
      </c>
      <c r="C28" s="3">
        <f ca="1">ROUND(テーブル9[[#This Row],[30代]],-2)</f>
        <v>7800</v>
      </c>
      <c r="D28" s="3">
        <f ca="1">ROUND(テーブル9[[#This Row],[40代]],-2)</f>
        <v>16600</v>
      </c>
      <c r="E28" s="3">
        <f ca="1">ROUND(テーブル9[[#This Row],[50代]],-2)</f>
        <v>13200</v>
      </c>
      <c r="F28" s="3">
        <f ca="1">ROUND(テーブル9[[#This Row],[60代]],-2)</f>
        <v>14900</v>
      </c>
      <c r="G28" s="3">
        <f ca="1">ROUND(テーブル9[[#This Row],[70歳以上]],-2)</f>
        <v>45400</v>
      </c>
      <c r="H28" s="3"/>
      <c r="I28" s="4"/>
      <c r="J28" s="5" t="s">
        <v>30</v>
      </c>
      <c r="K28" s="3">
        <f ca="1">ROUND(テーブル10[[#This Row],[20代]],-2)</f>
        <v>3100</v>
      </c>
      <c r="L28" s="3">
        <f ca="1">ROUND(テーブル10[[#This Row],[30代]],-2)</f>
        <v>7000</v>
      </c>
      <c r="M28" s="3">
        <f ca="1">ROUND(テーブル10[[#This Row],[40代]],-2)</f>
        <v>19000</v>
      </c>
      <c r="N28" s="3">
        <f ca="1">ROUND(テーブル10[[#This Row],[50代]],-2)</f>
        <v>21000</v>
      </c>
      <c r="O28" s="3">
        <f ca="1">ROUND(テーブル10[[#This Row],[60代]],-2)</f>
        <v>15000</v>
      </c>
      <c r="P28" s="3">
        <f ca="1">ROUND(テーブル10[[#This Row],[70歳以上]],-2)</f>
        <v>49800</v>
      </c>
      <c r="Q28" s="3"/>
      <c r="R28" s="4"/>
      <c r="S28" s="5" t="s">
        <v>30</v>
      </c>
      <c r="T28" s="3">
        <f ca="1">ROUND(テーブル1018[[#This Row],[20代]],-2)</f>
        <v>8800</v>
      </c>
      <c r="U28" s="3">
        <f ca="1">ROUND(テーブル1018[[#This Row],[30代]],-2)</f>
        <v>6200</v>
      </c>
      <c r="V28" s="3">
        <f ca="1">ROUND(テーブル1018[[#This Row],[40代]],-2)</f>
        <v>14500</v>
      </c>
      <c r="W28" s="3">
        <f ca="1">ROUND(テーブル1018[[#This Row],[50代]],-2)</f>
        <v>24600</v>
      </c>
      <c r="X28" s="3">
        <f ca="1">ROUND(テーブル1018[[#This Row],[60代]],-2)</f>
        <v>19600</v>
      </c>
      <c r="Y28" s="3">
        <f ca="1">ROUND(テーブル1018[[#This Row],[70歳以上]],-2)</f>
        <v>36000</v>
      </c>
      <c r="Z28" s="3"/>
      <c r="AB28" s="5" t="s">
        <v>30</v>
      </c>
      <c r="AC28" s="6">
        <f ca="1">ROUND(テーブル101832[[#This Row],[20代]],-2)</f>
        <v>4800</v>
      </c>
      <c r="AD28" s="6">
        <f ca="1">ROUND(テーブル101832[[#This Row],[30代]],-3)</f>
        <v>10000</v>
      </c>
      <c r="AE28" s="6">
        <f ca="1">ROUND(テーブル101832[[#This Row],[40代]],-3)</f>
        <v>12000</v>
      </c>
      <c r="AF28" s="6">
        <f ca="1">ROUND(テーブル101832[[#This Row],[50代]],-3)</f>
        <v>33000</v>
      </c>
      <c r="AG28" s="6">
        <f ca="1">ROUND(テーブル101832[[#This Row],[60代]],-3)</f>
        <v>20000</v>
      </c>
      <c r="AH28" s="6">
        <f ca="1">ROUND(テーブル101832[[#This Row],[70歳以上]],-3)</f>
        <v>41000</v>
      </c>
      <c r="AI28" s="6"/>
      <c r="AK28" s="5" t="s">
        <v>30</v>
      </c>
      <c r="AL28">
        <f ca="1">ROUND(テーブル10183224[[#This Row],[20代]],-2)</f>
        <v>1100</v>
      </c>
      <c r="AM28">
        <f ca="1">ROUND(テーブル10183224[[#This Row],[30代]],-2)</f>
        <v>8500</v>
      </c>
      <c r="AN28">
        <f ca="1">ROUND(テーブル10183224[[#This Row],[40代]],-2)</f>
        <v>7800</v>
      </c>
      <c r="AO28">
        <f ca="1">ROUND(テーブル10183224[[#This Row],[50代]],-3)</f>
        <v>38000</v>
      </c>
      <c r="AP28">
        <f ca="1">ROUND(テーブル10183224[[#This Row],[60代]],-3)</f>
        <v>10000</v>
      </c>
      <c r="AQ28">
        <f ca="1">ROUND(テーブル10183224[[#This Row],[70歳以上]],-3)</f>
        <v>21000</v>
      </c>
    </row>
    <row r="29" spans="1:43" x14ac:dyDescent="0.55000000000000004">
      <c r="A29" s="5" t="s">
        <v>31</v>
      </c>
      <c r="B29" s="3">
        <f ca="1">ROUND(テーブル9[[#This Row],[20代]],-2)</f>
        <v>15200</v>
      </c>
      <c r="C29" s="3">
        <f ca="1">ROUND(テーブル9[[#This Row],[30代]],-2)</f>
        <v>6700</v>
      </c>
      <c r="D29" s="3">
        <f ca="1">ROUND(テーブル9[[#This Row],[40代]],-2)</f>
        <v>14900</v>
      </c>
      <c r="E29" s="3">
        <f ca="1">ROUND(テーブル9[[#This Row],[50代]],-2)</f>
        <v>12200</v>
      </c>
      <c r="F29" s="3">
        <f ca="1">ROUND(テーブル9[[#This Row],[60代]],-2)</f>
        <v>15100</v>
      </c>
      <c r="G29" s="3">
        <f ca="1">ROUND(テーブル9[[#This Row],[70歳以上]],-2)</f>
        <v>44800</v>
      </c>
      <c r="H29" s="3"/>
      <c r="I29" s="4"/>
      <c r="J29" s="5" t="s">
        <v>31</v>
      </c>
      <c r="K29" s="3">
        <f ca="1">ROUND(テーブル10[[#This Row],[20代]],-2)</f>
        <v>3300</v>
      </c>
      <c r="L29" s="3">
        <f ca="1">ROUND(テーブル10[[#This Row],[30代]],-2)</f>
        <v>4600</v>
      </c>
      <c r="M29" s="3">
        <f ca="1">ROUND(テーブル10[[#This Row],[40代]],-2)</f>
        <v>16000</v>
      </c>
      <c r="N29" s="3">
        <f ca="1">ROUND(テーブル10[[#This Row],[50代]],-2)</f>
        <v>20100</v>
      </c>
      <c r="O29" s="3">
        <f ca="1">ROUND(テーブル10[[#This Row],[60代]],-2)</f>
        <v>12000</v>
      </c>
      <c r="P29" s="3">
        <f ca="1">ROUND(テーブル10[[#This Row],[70歳以上]],-2)</f>
        <v>49800</v>
      </c>
      <c r="Q29" s="3"/>
      <c r="R29" s="4"/>
      <c r="S29" s="5" t="s">
        <v>31</v>
      </c>
      <c r="T29" s="3">
        <f ca="1">ROUND(テーブル1018[[#This Row],[20代]],-2)</f>
        <v>6000</v>
      </c>
      <c r="U29" s="3">
        <f ca="1">ROUND(テーブル1018[[#This Row],[30代]],-2)</f>
        <v>5800</v>
      </c>
      <c r="V29" s="3">
        <f ca="1">ROUND(テーブル1018[[#This Row],[40代]],-2)</f>
        <v>11800</v>
      </c>
      <c r="W29" s="3">
        <f ca="1">ROUND(テーブル1018[[#This Row],[50代]],-2)</f>
        <v>24100</v>
      </c>
      <c r="X29" s="3">
        <f ca="1">ROUND(テーブル1018[[#This Row],[60代]],-2)</f>
        <v>14400</v>
      </c>
      <c r="Y29" s="3">
        <f ca="1">ROUND(テーブル1018[[#This Row],[70歳以上]],-2)</f>
        <v>34300</v>
      </c>
      <c r="Z29" s="3"/>
      <c r="AB29" s="5" t="s">
        <v>31</v>
      </c>
      <c r="AC29" s="6">
        <f ca="1">ROUND(テーブル101832[[#This Row],[20代]],-2)</f>
        <v>3800</v>
      </c>
      <c r="AD29" s="6">
        <f ca="1">ROUND(テーブル101832[[#This Row],[30代]],-3)</f>
        <v>8000</v>
      </c>
      <c r="AE29" s="6">
        <f ca="1">ROUND(テーブル101832[[#This Row],[40代]],-2)</f>
        <v>8900</v>
      </c>
      <c r="AF29" s="6">
        <f ca="1">ROUND(テーブル101832[[#This Row],[50代]],-3)</f>
        <v>31000</v>
      </c>
      <c r="AG29" s="6">
        <f ca="1">ROUND(テーブル101832[[#This Row],[60代]],-3)</f>
        <v>12000</v>
      </c>
      <c r="AH29" s="6">
        <f ca="1">ROUND(テーブル101832[[#This Row],[70歳以上]],-3)</f>
        <v>40000</v>
      </c>
      <c r="AI29" s="6"/>
      <c r="AK29" s="5" t="s">
        <v>31</v>
      </c>
      <c r="AL29">
        <f ca="1">ROUND(テーブル10183224[[#This Row],[20代]],-2)</f>
        <v>400</v>
      </c>
      <c r="AM29">
        <f ca="1">ROUND(テーブル10183224[[#This Row],[30代]],-2)</f>
        <v>7800</v>
      </c>
      <c r="AN29">
        <f ca="1">ROUND(テーブル10183224[[#This Row],[40代]],-2)</f>
        <v>7900</v>
      </c>
      <c r="AO29">
        <f ca="1">ROUND(テーブル10183224[[#This Row],[50代]],-3)</f>
        <v>35000</v>
      </c>
      <c r="AP29">
        <f ca="1">ROUND(テーブル10183224[[#This Row],[60代]],-3)</f>
        <v>10000</v>
      </c>
      <c r="AQ29">
        <f ca="1">ROUND(テーブル10183224[[#This Row],[70歳以上]],-3)</f>
        <v>18000</v>
      </c>
    </row>
    <row r="30" spans="1:43" x14ac:dyDescent="0.55000000000000004">
      <c r="A30" s="5" t="s">
        <v>32</v>
      </c>
      <c r="B30" s="3">
        <f ca="1">ROUND(テーブル9[[#This Row],[20代]],-2)</f>
        <v>10600</v>
      </c>
      <c r="C30" s="3">
        <f ca="1">ROUND(テーブル9[[#This Row],[30代]],-2)</f>
        <v>5800</v>
      </c>
      <c r="D30" s="3">
        <f ca="1">ROUND(テーブル9[[#This Row],[40代]],-2)</f>
        <v>11800</v>
      </c>
      <c r="E30" s="3">
        <f ca="1">ROUND(テーブル9[[#This Row],[50代]],-2)</f>
        <v>12100</v>
      </c>
      <c r="F30" s="3">
        <f ca="1">ROUND(テーブル9[[#This Row],[60代]],-2)</f>
        <v>12400</v>
      </c>
      <c r="G30" s="3">
        <f ca="1">ROUND(テーブル9[[#This Row],[70歳以上]],-2)</f>
        <v>44200</v>
      </c>
      <c r="H30" s="3"/>
      <c r="I30" s="4"/>
      <c r="J30" s="5" t="s">
        <v>32</v>
      </c>
      <c r="K30" s="3">
        <f ca="1">ROUND(テーブル10[[#This Row],[20代]],-2)</f>
        <v>3100</v>
      </c>
      <c r="L30" s="3">
        <f ca="1">ROUND(テーブル10[[#This Row],[30代]],-2)</f>
        <v>3900</v>
      </c>
      <c r="M30" s="3">
        <f ca="1">ROUND(テーブル10[[#This Row],[40代]],-2)</f>
        <v>13000</v>
      </c>
      <c r="N30" s="3">
        <f ca="1">ROUND(テーブル10[[#This Row],[50代]],-2)</f>
        <v>19400</v>
      </c>
      <c r="O30" s="3">
        <f ca="1">ROUND(テーブル10[[#This Row],[60代]],-2)</f>
        <v>7800</v>
      </c>
      <c r="P30" s="3">
        <f ca="1">ROUND(テーブル10[[#This Row],[70歳以上]],-2)</f>
        <v>46500</v>
      </c>
      <c r="Q30" s="3"/>
      <c r="R30" s="4"/>
      <c r="S30" s="5" t="s">
        <v>32</v>
      </c>
      <c r="T30" s="3">
        <f ca="1">ROUND(テーブル1018[[#This Row],[20代]],-2)</f>
        <v>1800</v>
      </c>
      <c r="U30" s="3">
        <f ca="1">ROUND(テーブル1018[[#This Row],[30代]],-2)</f>
        <v>5000</v>
      </c>
      <c r="V30" s="3">
        <f ca="1">ROUND(テーブル1018[[#This Row],[40代]],-2)</f>
        <v>9200</v>
      </c>
      <c r="W30" s="3">
        <f ca="1">ROUND(テーブル1018[[#This Row],[50代]],-2)</f>
        <v>23500</v>
      </c>
      <c r="X30" s="3">
        <f ca="1">ROUND(テーブル1018[[#This Row],[60代]],-2)</f>
        <v>9000</v>
      </c>
      <c r="Y30" s="3">
        <f ca="1">ROUND(テーブル1018[[#This Row],[70歳以上]],-2)</f>
        <v>32500</v>
      </c>
      <c r="Z30" s="3"/>
      <c r="AB30" s="5" t="s">
        <v>32</v>
      </c>
      <c r="AC30" s="6">
        <f ca="1">ROUND(テーブル101832[[#This Row],[20代]],-2)</f>
        <v>2600</v>
      </c>
      <c r="AD30" s="6">
        <f ca="1">ROUND(テーブル101832[[#This Row],[30代]],-2)</f>
        <v>6700</v>
      </c>
      <c r="AE30" s="6">
        <f ca="1">ROUND(テーブル101832[[#This Row],[40代]],-2)</f>
        <v>7000</v>
      </c>
      <c r="AF30" s="6">
        <f ca="1">ROUND(テーブル101832[[#This Row],[50代]],-3)</f>
        <v>31000</v>
      </c>
      <c r="AG30" s="6">
        <f ca="1">ROUND(テーブル101832[[#This Row],[60代]],-2)</f>
        <v>8200</v>
      </c>
      <c r="AH30" s="6">
        <f ca="1">ROUND(テーブル101832[[#This Row],[70歳以上]],-3)</f>
        <v>38000</v>
      </c>
      <c r="AI30" s="6"/>
      <c r="AK30" s="5" t="s">
        <v>32</v>
      </c>
      <c r="AL30">
        <f ca="1">ROUND(テーブル10183224[[#This Row],[20代]],-2)</f>
        <v>1000</v>
      </c>
      <c r="AM30">
        <f ca="1">ROUND(テーブル10183224[[#This Row],[30代]],-2)</f>
        <v>7000</v>
      </c>
      <c r="AN30">
        <f ca="1">ROUND(テーブル10183224[[#This Row],[40代]],-2)</f>
        <v>8200</v>
      </c>
      <c r="AO30">
        <f ca="1">ROUND(テーブル10183224[[#This Row],[50代]],-3)</f>
        <v>28000</v>
      </c>
      <c r="AP30">
        <f ca="1">ROUND(テーブル10183224[[#This Row],[60代]],-2)</f>
        <v>7700</v>
      </c>
      <c r="AQ30">
        <f ca="1">ROUND(テーブル10183224[[#This Row],[70歳以上]],-3)</f>
        <v>17000</v>
      </c>
    </row>
    <row r="31" spans="1:43" x14ac:dyDescent="0.55000000000000004">
      <c r="A31" s="5" t="s">
        <v>33</v>
      </c>
      <c r="B31" s="3">
        <f ca="1">ROUND(テーブル9[[#This Row],[20代]],-2)</f>
        <v>9000</v>
      </c>
      <c r="C31" s="3">
        <f ca="1">ROUND(テーブル9[[#This Row],[30代]],-2)</f>
        <v>5300</v>
      </c>
      <c r="D31" s="3">
        <f ca="1">ROUND(テーブル9[[#This Row],[40代]],-2)</f>
        <v>10800</v>
      </c>
      <c r="E31" s="3">
        <f ca="1">ROUND(テーブル9[[#This Row],[50代]],-2)</f>
        <v>9000</v>
      </c>
      <c r="F31" s="3">
        <f ca="1">ROUND(テーブル9[[#This Row],[60代]],-2)</f>
        <v>11600</v>
      </c>
      <c r="G31" s="3">
        <f ca="1">ROUND(テーブル9[[#This Row],[70歳以上]],-2)</f>
        <v>43600</v>
      </c>
      <c r="H31" s="3"/>
      <c r="I31" s="4"/>
      <c r="J31" s="5" t="s">
        <v>33</v>
      </c>
      <c r="K31" s="3">
        <f ca="1">ROUND(テーブル10[[#This Row],[20代]],-2)</f>
        <v>2200</v>
      </c>
      <c r="L31" s="3">
        <f ca="1">ROUND(テーブル10[[#This Row],[30代]],-2)</f>
        <v>3900</v>
      </c>
      <c r="M31" s="3">
        <f ca="1">ROUND(テーブル10[[#This Row],[40代]],-2)</f>
        <v>12100</v>
      </c>
      <c r="N31" s="3">
        <f ca="1">ROUND(テーブル10[[#This Row],[50代]],-2)</f>
        <v>13800</v>
      </c>
      <c r="O31" s="3">
        <f ca="1">ROUND(テーブル10[[#This Row],[60代]],-2)</f>
        <v>6600</v>
      </c>
      <c r="P31" s="3">
        <f ca="1">ROUND(テーブル10[[#This Row],[70歳以上]],-2)</f>
        <v>45300</v>
      </c>
      <c r="Q31" s="3"/>
      <c r="R31" s="4"/>
      <c r="S31" s="5" t="s">
        <v>33</v>
      </c>
      <c r="T31" s="3">
        <f ca="1">ROUND(テーブル1018[[#This Row],[20代]],-2)</f>
        <v>1100</v>
      </c>
      <c r="U31" s="3">
        <f ca="1">ROUND(テーブル1018[[#This Row],[30代]],-2)</f>
        <v>4700</v>
      </c>
      <c r="V31" s="3">
        <f ca="1">ROUND(テーブル1018[[#This Row],[40代]],-2)</f>
        <v>8400</v>
      </c>
      <c r="W31" s="3">
        <f ca="1">ROUND(テーブル1018[[#This Row],[50代]],-2)</f>
        <v>15100</v>
      </c>
      <c r="X31" s="3">
        <f ca="1">ROUND(テーブル1018[[#This Row],[60代]],-2)</f>
        <v>7200</v>
      </c>
      <c r="Y31" s="3">
        <f ca="1">ROUND(テーブル1018[[#This Row],[70歳以上]],-2)</f>
        <v>31000</v>
      </c>
      <c r="Z31" s="3"/>
      <c r="AB31" s="5" t="s">
        <v>33</v>
      </c>
      <c r="AC31" s="6">
        <f ca="1">ROUND(テーブル101832[[#This Row],[20代]],-2)</f>
        <v>2400</v>
      </c>
      <c r="AD31" s="6">
        <f ca="1">ROUND(テーブル101832[[#This Row],[30代]],-2)</f>
        <v>6100</v>
      </c>
      <c r="AE31" s="6">
        <f ca="1">ROUND(テーブル101832[[#This Row],[40代]],-2)</f>
        <v>6800</v>
      </c>
      <c r="AF31" s="6">
        <f ca="1">ROUND(テーブル101832[[#This Row],[50代]],-3)</f>
        <v>19000</v>
      </c>
      <c r="AG31" s="6">
        <f ca="1">ROUND(テーブル101832[[#This Row],[60代]],-2)</f>
        <v>6200</v>
      </c>
      <c r="AH31" s="6">
        <f ca="1">ROUND(テーブル101832[[#This Row],[70歳以上]],-3)</f>
        <v>36000</v>
      </c>
      <c r="AI31" s="6"/>
      <c r="AK31" s="5" t="s">
        <v>33</v>
      </c>
      <c r="AL31">
        <f ca="1">ROUND(テーブル10183224[[#This Row],[20代]],-2)</f>
        <v>1500</v>
      </c>
      <c r="AM31">
        <f ca="1">ROUND(テーブル10183224[[#This Row],[30代]],-2)</f>
        <v>7100</v>
      </c>
      <c r="AN31">
        <f ca="1">ROUND(テーブル10183224[[#This Row],[40代]],-2)</f>
        <v>8100</v>
      </c>
      <c r="AO31">
        <f ca="1">ROUND(テーブル10183224[[#This Row],[50代]],-3)</f>
        <v>17000</v>
      </c>
      <c r="AP31">
        <f ca="1">ROUND(テーブル10183224[[#This Row],[60代]],-2)</f>
        <v>5200</v>
      </c>
      <c r="AQ31">
        <f ca="1">ROUND(テーブル10183224[[#This Row],[70歳以上]],-3)</f>
        <v>17000</v>
      </c>
    </row>
    <row r="32" spans="1:43" x14ac:dyDescent="0.55000000000000004">
      <c r="A32" s="5" t="s">
        <v>34</v>
      </c>
      <c r="B32" s="3">
        <f ca="1">ROUND(テーブル9[[#This Row],[20代]],-2)</f>
        <v>9200</v>
      </c>
      <c r="C32" s="3">
        <f ca="1">ROUND(テーブル9[[#This Row],[30代]],-2)</f>
        <v>4800</v>
      </c>
      <c r="D32" s="3">
        <f ca="1">ROUND(テーブル9[[#This Row],[40代]],-2)</f>
        <v>10700</v>
      </c>
      <c r="E32" s="3">
        <f ca="1">ROUND(テーブル9[[#This Row],[50代]],-2)</f>
        <v>9900</v>
      </c>
      <c r="F32" s="3">
        <f ca="1">ROUND(テーブル9[[#This Row],[60代]],-2)</f>
        <v>10300</v>
      </c>
      <c r="G32" s="3">
        <f ca="1">ROUND(テーブル9[[#This Row],[70歳以上]],-2)</f>
        <v>43800</v>
      </c>
      <c r="H32" s="3"/>
      <c r="I32" s="4"/>
      <c r="J32" s="5" t="s">
        <v>34</v>
      </c>
      <c r="K32" s="3">
        <f ca="1">ROUND(テーブル10[[#This Row],[20代]],-2)</f>
        <v>1500</v>
      </c>
      <c r="L32" s="3">
        <f ca="1">ROUND(テーブル10[[#This Row],[30代]],-2)</f>
        <v>3700</v>
      </c>
      <c r="M32" s="3">
        <f ca="1">ROUND(テーブル10[[#This Row],[40代]],-2)</f>
        <v>12200</v>
      </c>
      <c r="N32" s="3">
        <f ca="1">ROUND(テーブル10[[#This Row],[50代]],-2)</f>
        <v>15800</v>
      </c>
      <c r="O32" s="3">
        <f ca="1">ROUND(テーブル10[[#This Row],[60代]],-2)</f>
        <v>5600</v>
      </c>
      <c r="P32" s="3">
        <f ca="1">ROUND(テーブル10[[#This Row],[70歳以上]],-2)</f>
        <v>43900</v>
      </c>
      <c r="Q32" s="3"/>
      <c r="R32" s="4"/>
      <c r="S32" s="5" t="s">
        <v>34</v>
      </c>
      <c r="T32" s="3">
        <f ca="1">ROUND(テーブル1018[[#This Row],[20代]],-2)</f>
        <v>1500</v>
      </c>
      <c r="U32" s="3">
        <f ca="1">ROUND(テーブル1018[[#This Row],[30代]],-2)</f>
        <v>5200</v>
      </c>
      <c r="V32" s="3">
        <f ca="1">ROUND(テーブル1018[[#This Row],[40代]],-2)</f>
        <v>8300</v>
      </c>
      <c r="W32" s="3">
        <f ca="1">ROUND(テーブル1018[[#This Row],[50代]],-2)</f>
        <v>17300</v>
      </c>
      <c r="X32" s="3">
        <f ca="1">ROUND(テーブル1018[[#This Row],[60代]],-2)</f>
        <v>6700</v>
      </c>
      <c r="Y32" s="3">
        <f ca="1">ROUND(テーブル1018[[#This Row],[70歳以上]],-2)</f>
        <v>29800</v>
      </c>
      <c r="Z32" s="3"/>
      <c r="AB32" s="5" t="s">
        <v>34</v>
      </c>
      <c r="AC32" s="6">
        <f ca="1">ROUND(テーブル101832[[#This Row],[20代]],-2)</f>
        <v>2000</v>
      </c>
      <c r="AD32" s="6">
        <f ca="1">ROUND(テーブル101832[[#This Row],[30代]],-2)</f>
        <v>7900</v>
      </c>
      <c r="AE32" s="6">
        <f ca="1">ROUND(テーブル101832[[#This Row],[40代]],-2)</f>
        <v>6700</v>
      </c>
      <c r="AF32" s="6">
        <f ca="1">ROUND(テーブル101832[[#This Row],[50代]],-3)</f>
        <v>20000</v>
      </c>
      <c r="AG32" s="6">
        <f ca="1">ROUND(テーブル101832[[#This Row],[60代]],-2)</f>
        <v>5200</v>
      </c>
      <c r="AH32" s="6">
        <f ca="1">ROUND(テーブル101832[[#This Row],[70歳以上]],-3)</f>
        <v>35000</v>
      </c>
      <c r="AI32" s="6"/>
      <c r="AK32" s="5" t="s">
        <v>34</v>
      </c>
      <c r="AL32">
        <f ca="1">ROUND(テーブル10183224[[#This Row],[20代]],-2)</f>
        <v>1700</v>
      </c>
      <c r="AM32">
        <f ca="1">ROUND(テーブル10183224[[#This Row],[30代]],-2)</f>
        <v>7400</v>
      </c>
      <c r="AN32">
        <f ca="1">ROUND(テーブル10183224[[#This Row],[40代]],-2)</f>
        <v>9000</v>
      </c>
      <c r="AO32">
        <f ca="1">ROUND(テーブル10183224[[#This Row],[50代]],-3)</f>
        <v>15000</v>
      </c>
      <c r="AP32">
        <f ca="1">ROUND(テーブル10183224[[#This Row],[60代]],-2)</f>
        <v>4200</v>
      </c>
      <c r="AQ32">
        <f ca="1">ROUND(テーブル10183224[[#This Row],[70歳以上]],-3)</f>
        <v>16000</v>
      </c>
    </row>
    <row r="33" spans="1:43" x14ac:dyDescent="0.55000000000000004">
      <c r="A33" s="5" t="s">
        <v>35</v>
      </c>
      <c r="B33" s="3">
        <f ca="1">ROUND(テーブル9[[#This Row],[20代]],-2)</f>
        <v>9100</v>
      </c>
      <c r="C33" s="3">
        <f ca="1">ROUND(テーブル9[[#This Row],[30代]],-2)</f>
        <v>4700</v>
      </c>
      <c r="D33" s="3">
        <f ca="1">ROUND(テーブル9[[#This Row],[40代]],-2)</f>
        <v>10800</v>
      </c>
      <c r="E33" s="3">
        <f ca="1">ROUND(テーブル9[[#This Row],[50代]],-2)</f>
        <v>10600</v>
      </c>
      <c r="F33" s="3">
        <f ca="1">ROUND(テーブル9[[#This Row],[60代]],-2)</f>
        <v>9700</v>
      </c>
      <c r="G33" s="3">
        <f ca="1">ROUND(テーブル9[[#This Row],[70歳以上]],-2)</f>
        <v>43400</v>
      </c>
      <c r="H33" s="3"/>
      <c r="I33" s="4"/>
      <c r="J33" s="5" t="s">
        <v>35</v>
      </c>
      <c r="K33" s="3">
        <f ca="1">ROUND(テーブル10[[#This Row],[20代]],-2)</f>
        <v>1100</v>
      </c>
      <c r="L33" s="3">
        <f ca="1">ROUND(テーブル10[[#This Row],[30代]],-2)</f>
        <v>3100</v>
      </c>
      <c r="M33" s="3">
        <f ca="1">ROUND(テーブル10[[#This Row],[40代]],-2)</f>
        <v>12500</v>
      </c>
      <c r="N33" s="3">
        <f ca="1">ROUND(テーブル10[[#This Row],[50代]],-2)</f>
        <v>17300</v>
      </c>
      <c r="O33" s="3">
        <f ca="1">ROUND(テーブル10[[#This Row],[60代]],-2)</f>
        <v>5300</v>
      </c>
      <c r="P33" s="3">
        <f ca="1">ROUND(テーブル10[[#This Row],[70歳以上]],-2)</f>
        <v>42800</v>
      </c>
      <c r="Q33" s="3"/>
      <c r="R33" s="4"/>
      <c r="S33" s="5" t="s">
        <v>35</v>
      </c>
      <c r="T33" s="3">
        <f ca="1">ROUND(テーブル1018[[#This Row],[20代]],-2)</f>
        <v>1500</v>
      </c>
      <c r="U33" s="3">
        <f ca="1">ROUND(テーブル1018[[#This Row],[30代]],-2)</f>
        <v>6200</v>
      </c>
      <c r="V33" s="3">
        <f ca="1">ROUND(テーブル1018[[#This Row],[40代]],-2)</f>
        <v>8400</v>
      </c>
      <c r="W33" s="3">
        <f ca="1">ROUND(テーブル1018[[#This Row],[50代]],-2)</f>
        <v>19600</v>
      </c>
      <c r="X33" s="3">
        <f ca="1">ROUND(テーブル1018[[#This Row],[60代]],-2)</f>
        <v>6400</v>
      </c>
      <c r="Y33" s="3">
        <f ca="1">ROUND(テーブル1018[[#This Row],[70歳以上]],-2)</f>
        <v>30000</v>
      </c>
      <c r="Z33" s="3"/>
      <c r="AB33" s="5" t="s">
        <v>35</v>
      </c>
      <c r="AC33" s="6">
        <f ca="1">ROUND(テーブル101832[[#This Row],[20代]],-2)</f>
        <v>2300</v>
      </c>
      <c r="AD33" s="6">
        <f ca="1">ROUND(テーブル101832[[#This Row],[30代]],-2)</f>
        <v>8200</v>
      </c>
      <c r="AE33" s="6">
        <f ca="1">ROUND(テーブル101832[[#This Row],[40代]],-2)</f>
        <v>8200</v>
      </c>
      <c r="AF33" s="6">
        <f ca="1">ROUND(テーブル101832[[#This Row],[50代]],-3)</f>
        <v>21000</v>
      </c>
      <c r="AG33" s="6">
        <f ca="1">ROUND(テーブル101832[[#This Row],[60代]],-2)</f>
        <v>4800</v>
      </c>
      <c r="AH33" s="6">
        <f ca="1">ROUND(テーブル101832[[#This Row],[70歳以上]],-3)</f>
        <v>36000</v>
      </c>
      <c r="AI33" s="6"/>
      <c r="AK33" s="5" t="s">
        <v>35</v>
      </c>
      <c r="AL33">
        <f ca="1">ROUND(テーブル10183224[[#This Row],[20代]],-2)</f>
        <v>1500</v>
      </c>
      <c r="AM33">
        <f ca="1">ROUND(テーブル10183224[[#This Row],[30代]],-2)</f>
        <v>8500</v>
      </c>
      <c r="AN33">
        <f ca="1">ROUND(テーブル10183224[[#This Row],[40代]],-3)</f>
        <v>10000</v>
      </c>
      <c r="AO33">
        <f ca="1">ROUND(テーブル10183224[[#This Row],[50代]],-3)</f>
        <v>15000</v>
      </c>
      <c r="AP33">
        <f ca="1">ROUND(テーブル10183224[[#This Row],[60代]],-2)</f>
        <v>4100</v>
      </c>
      <c r="AQ33">
        <f ca="1">ROUND(テーブル10183224[[#This Row],[70歳以上]],-3)</f>
        <v>17000</v>
      </c>
    </row>
    <row r="34" spans="1:43" x14ac:dyDescent="0.55000000000000004">
      <c r="A34" s="5" t="s">
        <v>36</v>
      </c>
      <c r="B34" s="3">
        <f ca="1">ROUND(テーブル9[[#This Row],[20代]],-2)</f>
        <v>9500</v>
      </c>
      <c r="C34" s="3">
        <f ca="1">ROUND(テーブル9[[#This Row],[30代]],-2)</f>
        <v>4300</v>
      </c>
      <c r="D34" s="3">
        <f ca="1">ROUND(テーブル9[[#This Row],[40代]],-2)</f>
        <v>11700</v>
      </c>
      <c r="E34" s="3">
        <f ca="1">ROUND(テーブル9[[#This Row],[50代]],-2)</f>
        <v>11100</v>
      </c>
      <c r="F34" s="3">
        <f ca="1">ROUND(テーブル9[[#This Row],[60代]],-2)</f>
        <v>9600</v>
      </c>
      <c r="G34" s="3">
        <f ca="1">ROUND(テーブル9[[#This Row],[70歳以上]],-2)</f>
        <v>43600</v>
      </c>
      <c r="H34" s="3"/>
      <c r="I34" s="4"/>
      <c r="J34" s="5" t="s">
        <v>36</v>
      </c>
      <c r="K34" s="3">
        <f ca="1">ROUND(テーブル10[[#This Row],[20代]],-2)</f>
        <v>1200</v>
      </c>
      <c r="L34" s="3">
        <f ca="1">ROUND(テーブル10[[#This Row],[30代]],-2)</f>
        <v>3500</v>
      </c>
      <c r="M34" s="3">
        <f ca="1">ROUND(テーブル10[[#This Row],[40代]],-2)</f>
        <v>13200</v>
      </c>
      <c r="N34" s="3">
        <f ca="1">ROUND(テーブル10[[#This Row],[50代]],-2)</f>
        <v>18100</v>
      </c>
      <c r="O34" s="3">
        <f ca="1">ROUND(テーブル10[[#This Row],[60代]],-2)</f>
        <v>4800</v>
      </c>
      <c r="P34" s="3">
        <f ca="1">ROUND(テーブル10[[#This Row],[70歳以上]],-2)</f>
        <v>41500</v>
      </c>
      <c r="Q34" s="3"/>
      <c r="R34" s="4"/>
      <c r="S34" s="5" t="s">
        <v>36</v>
      </c>
      <c r="T34" s="3">
        <f ca="1">ROUND(テーブル1018[[#This Row],[20代]],-2)</f>
        <v>1600</v>
      </c>
      <c r="U34" s="3">
        <f ca="1">ROUND(テーブル1018[[#This Row],[30代]],-2)</f>
        <v>6600</v>
      </c>
      <c r="V34" s="3">
        <f ca="1">ROUND(テーブル1018[[#This Row],[40代]],-2)</f>
        <v>8200</v>
      </c>
      <c r="W34" s="3">
        <f ca="1">ROUND(テーブル1018[[#This Row],[50代]],-2)</f>
        <v>21500</v>
      </c>
      <c r="X34" s="3">
        <f ca="1">ROUND(テーブル1018[[#This Row],[60代]],-2)</f>
        <v>5500</v>
      </c>
      <c r="Y34" s="3">
        <f ca="1">ROUND(テーブル1018[[#This Row],[70歳以上]],-2)</f>
        <v>29000</v>
      </c>
      <c r="Z34" s="3"/>
      <c r="AB34" s="5" t="s">
        <v>36</v>
      </c>
      <c r="AC34" s="6">
        <f ca="1">ROUND(テーブル101832[[#This Row],[20代]],-2)</f>
        <v>2200</v>
      </c>
      <c r="AD34" s="6">
        <f ca="1">ROUND(テーブル101832[[#This Row],[30代]],-2)</f>
        <v>8900</v>
      </c>
      <c r="AE34" s="6">
        <f ca="1">ROUND(テーブル101832[[#This Row],[40代]],-2)</f>
        <v>7100</v>
      </c>
      <c r="AF34" s="6">
        <f ca="1">ROUND(テーブル101832[[#This Row],[50代]],-3)</f>
        <v>21000</v>
      </c>
      <c r="AG34" s="6">
        <f ca="1">ROUND(テーブル101832[[#This Row],[60代]],-2)</f>
        <v>4100</v>
      </c>
      <c r="AH34" s="6">
        <f ca="1">ROUND(テーブル101832[[#This Row],[70歳以上]],-3)</f>
        <v>35000</v>
      </c>
      <c r="AI34" s="6"/>
      <c r="AK34" s="5" t="s">
        <v>36</v>
      </c>
      <c r="AL34">
        <f ca="1">ROUND(テーブル10183224[[#This Row],[20代]],-2)</f>
        <v>1800</v>
      </c>
      <c r="AM34">
        <f ca="1">ROUND(テーブル10183224[[#This Row],[30代]],-3)</f>
        <v>10000</v>
      </c>
      <c r="AN34">
        <f ca="1">ROUND(テーブル10183224[[#This Row],[40代]],-3)</f>
        <v>12000</v>
      </c>
      <c r="AO34">
        <f ca="1">ROUND(テーブル10183224[[#This Row],[50代]],-3)</f>
        <v>16000</v>
      </c>
      <c r="AP34">
        <f ca="1">ROUND(テーブル10183224[[#This Row],[60代]],-2)</f>
        <v>3900</v>
      </c>
      <c r="AQ34">
        <f ca="1">ROUND(テーブル10183224[[#This Row],[70歳以上]],-3)</f>
        <v>16000</v>
      </c>
    </row>
    <row r="35" spans="1:43" x14ac:dyDescent="0.55000000000000004">
      <c r="A35" s="5" t="s">
        <v>37</v>
      </c>
      <c r="B35" s="3">
        <f ca="1">ROUND(テーブル9[[#This Row],[20代]],-2)</f>
        <v>9200</v>
      </c>
      <c r="C35" s="3">
        <f ca="1">ROUND(テーブル9[[#This Row],[30代]],-2)</f>
        <v>4800</v>
      </c>
      <c r="D35" s="3">
        <f ca="1">ROUND(テーブル9[[#This Row],[40代]],-2)</f>
        <v>12200</v>
      </c>
      <c r="E35" s="3">
        <f ca="1">ROUND(テーブル9[[#This Row],[50代]],-2)</f>
        <v>11100</v>
      </c>
      <c r="F35" s="3">
        <f ca="1">ROUND(テーブル9[[#This Row],[60代]],-2)</f>
        <v>9100</v>
      </c>
      <c r="G35" s="3">
        <f ca="1">ROUND(テーブル9[[#This Row],[70歳以上]],-2)</f>
        <v>42500</v>
      </c>
      <c r="H35" s="3"/>
      <c r="I35" s="4"/>
      <c r="J35" s="5" t="s">
        <v>37</v>
      </c>
      <c r="K35" s="3">
        <f ca="1">ROUND(テーブル10[[#This Row],[20代]],-2)</f>
        <v>1300</v>
      </c>
      <c r="L35" s="3">
        <f ca="1">ROUND(テーブル10[[#This Row],[30代]],-2)</f>
        <v>3600</v>
      </c>
      <c r="M35" s="3">
        <f ca="1">ROUND(テーブル10[[#This Row],[40代]],-2)</f>
        <v>13700</v>
      </c>
      <c r="N35" s="3">
        <f ca="1">ROUND(テーブル10[[#This Row],[50代]],-2)</f>
        <v>18300</v>
      </c>
      <c r="O35" s="3">
        <f ca="1">ROUND(テーブル10[[#This Row],[60代]],-2)</f>
        <v>4500</v>
      </c>
      <c r="P35" s="3">
        <f ca="1">ROUND(テーブル10[[#This Row],[70歳以上]],-2)</f>
        <v>40200</v>
      </c>
      <c r="Q35" s="3"/>
      <c r="R35" s="4"/>
      <c r="S35" s="5" t="s">
        <v>37</v>
      </c>
      <c r="T35" s="3">
        <f ca="1">ROUND(テーブル1018[[#This Row],[20代]],-2)</f>
        <v>1800</v>
      </c>
      <c r="U35" s="3">
        <f ca="1">ROUND(テーブル1018[[#This Row],[30代]],-2)</f>
        <v>6600</v>
      </c>
      <c r="V35" s="3">
        <f ca="1">ROUND(テーブル1018[[#This Row],[40代]],-2)</f>
        <v>8400</v>
      </c>
      <c r="W35" s="3">
        <f ca="1">ROUND(テーブル1018[[#This Row],[50代]],-2)</f>
        <v>22900</v>
      </c>
      <c r="X35" s="3">
        <f ca="1">ROUND(テーブル1018[[#This Row],[60代]],-2)</f>
        <v>4400</v>
      </c>
      <c r="Y35" s="3">
        <f ca="1">ROUND(テーブル1018[[#This Row],[70歳以上]],-2)</f>
        <v>28000</v>
      </c>
      <c r="Z35" s="3"/>
      <c r="AB35" s="5" t="s">
        <v>37</v>
      </c>
      <c r="AC35" s="6">
        <f ca="1">ROUND(テーブル101832[[#This Row],[20代]],-2)</f>
        <v>1900</v>
      </c>
      <c r="AD35" s="6">
        <f ca="1">ROUND(テーブル101832[[#This Row],[30代]],-2)</f>
        <v>8600</v>
      </c>
      <c r="AE35" s="6">
        <f ca="1">ROUND(テーブル101832[[#This Row],[40代]],-2)</f>
        <v>7700</v>
      </c>
      <c r="AF35" s="6">
        <f ca="1">ROUND(テーブル101832[[#This Row],[50代]],-3)</f>
        <v>21000</v>
      </c>
      <c r="AG35" s="6">
        <f ca="1">ROUND(テーブル101832[[#This Row],[60代]],-2)</f>
        <v>3700</v>
      </c>
      <c r="AH35" s="6">
        <f ca="1">ROUND(テーブル101832[[#This Row],[70歳以上]],-3)</f>
        <v>34000</v>
      </c>
      <c r="AI35" s="6"/>
      <c r="AK35" s="5" t="s">
        <v>37</v>
      </c>
      <c r="AL35">
        <f ca="1">ROUND(テーブル10183224[[#This Row],[20代]],-2)</f>
        <v>2200</v>
      </c>
      <c r="AM35">
        <f ca="1">ROUND(テーブル10183224[[#This Row],[30代]],-3)</f>
        <v>10000</v>
      </c>
      <c r="AN35">
        <f ca="1">ROUND(テーブル10183224[[#This Row],[40代]],-3)</f>
        <v>13000</v>
      </c>
      <c r="AO35">
        <f ca="1">ROUND(テーブル10183224[[#This Row],[50代]],-3)</f>
        <v>15000</v>
      </c>
      <c r="AP35">
        <f ca="1">ROUND(テーブル10183224[[#This Row],[60代]],-2)</f>
        <v>3600</v>
      </c>
      <c r="AQ35">
        <f ca="1">ROUND(テーブル10183224[[#This Row],[70歳以上]],-3)</f>
        <v>16000</v>
      </c>
    </row>
    <row r="36" spans="1:43" x14ac:dyDescent="0.55000000000000004">
      <c r="A36" s="5" t="s">
        <v>38</v>
      </c>
      <c r="B36" s="3">
        <f ca="1">ROUND(テーブル9[[#This Row],[20代]],-2)</f>
        <v>9900</v>
      </c>
      <c r="C36" s="3">
        <f ca="1">ROUND(テーブル9[[#This Row],[30代]],-2)</f>
        <v>4300</v>
      </c>
      <c r="D36" s="3">
        <f ca="1">ROUND(テーブル9[[#This Row],[40代]],-2)</f>
        <v>12900</v>
      </c>
      <c r="E36" s="3">
        <f ca="1">ROUND(テーブル9[[#This Row],[50代]],-2)</f>
        <v>11000</v>
      </c>
      <c r="F36" s="3">
        <f ca="1">ROUND(テーブル9[[#This Row],[60代]],-2)</f>
        <v>9200</v>
      </c>
      <c r="G36" s="3">
        <f ca="1">ROUND(テーブル9[[#This Row],[70歳以上]],-2)</f>
        <v>40500</v>
      </c>
      <c r="H36" s="3"/>
      <c r="I36" s="4"/>
      <c r="J36" s="5" t="s">
        <v>38</v>
      </c>
      <c r="K36" s="3">
        <f ca="1">ROUND(テーブル10[[#This Row],[20代]],-2)</f>
        <v>1100</v>
      </c>
      <c r="L36" s="3">
        <f ca="1">ROUND(テーブル10[[#This Row],[30代]],-2)</f>
        <v>3700</v>
      </c>
      <c r="M36" s="3">
        <f ca="1">ROUND(テーブル10[[#This Row],[40代]],-2)</f>
        <v>13900</v>
      </c>
      <c r="N36" s="3">
        <f ca="1">ROUND(テーブル10[[#This Row],[50代]],-2)</f>
        <v>18600</v>
      </c>
      <c r="O36" s="3">
        <f ca="1">ROUND(テーブル10[[#This Row],[60代]],-2)</f>
        <v>4400</v>
      </c>
      <c r="P36" s="3">
        <f ca="1">ROUND(テーブル10[[#This Row],[70歳以上]],-2)</f>
        <v>38200</v>
      </c>
      <c r="Q36" s="3"/>
      <c r="R36" s="4"/>
      <c r="S36" s="5" t="s">
        <v>38</v>
      </c>
      <c r="T36" s="3">
        <f ca="1">ROUND(テーブル1018[[#This Row],[20代]],-2)</f>
        <v>1800</v>
      </c>
      <c r="U36" s="3">
        <f ca="1">ROUND(テーブル1018[[#This Row],[30代]],-2)</f>
        <v>6600</v>
      </c>
      <c r="V36" s="3">
        <f ca="1">ROUND(テーブル1018[[#This Row],[40代]],-2)</f>
        <v>8500</v>
      </c>
      <c r="W36" s="3">
        <f ca="1">ROUND(テーブル1018[[#This Row],[50代]],-2)</f>
        <v>23600</v>
      </c>
      <c r="X36" s="3">
        <f ca="1">ROUND(テーブル1018[[#This Row],[60代]],-2)</f>
        <v>3400</v>
      </c>
      <c r="Y36" s="3">
        <f ca="1">ROUND(テーブル1018[[#This Row],[70歳以上]],-2)</f>
        <v>26800</v>
      </c>
      <c r="Z36" s="3"/>
      <c r="AB36" s="5" t="s">
        <v>38</v>
      </c>
      <c r="AC36" s="6">
        <f ca="1">ROUND(テーブル101832[[#This Row],[20代]],-2)</f>
        <v>1700</v>
      </c>
      <c r="AD36" s="6">
        <f ca="1">ROUND(テーブル101832[[#This Row],[30代]],-2)</f>
        <v>8100</v>
      </c>
      <c r="AE36" s="6">
        <f ca="1">ROUND(テーブル101832[[#This Row],[40代]],-2)</f>
        <v>7500</v>
      </c>
      <c r="AF36" s="6">
        <f ca="1">ROUND(テーブル101832[[#This Row],[50代]],-3)</f>
        <v>20000</v>
      </c>
      <c r="AG36" s="6">
        <f ca="1">ROUND(テーブル101832[[#This Row],[60代]],-2)</f>
        <v>2800</v>
      </c>
      <c r="AH36" s="6">
        <f ca="1">ROUND(テーブル101832[[#This Row],[70歳以上]],-3)</f>
        <v>32000</v>
      </c>
      <c r="AI36" s="6"/>
      <c r="AK36" s="5" t="s">
        <v>38</v>
      </c>
      <c r="AL36">
        <f ca="1">ROUND(テーブル10183224[[#This Row],[20代]],-2)</f>
        <v>3100</v>
      </c>
      <c r="AM36">
        <f ca="1">ROUND(テーブル10183224[[#This Row],[30代]],-3)</f>
        <v>10000</v>
      </c>
      <c r="AN36">
        <f ca="1">ROUND(テーブル10183224[[#This Row],[40代]],-3)</f>
        <v>12000</v>
      </c>
      <c r="AO36">
        <f ca="1">ROUND(テーブル10183224[[#This Row],[50代]],-3)</f>
        <v>15000</v>
      </c>
      <c r="AP36">
        <f ca="1">ROUND(テーブル10183224[[#This Row],[60代]],-2)</f>
        <v>3500</v>
      </c>
      <c r="AQ36">
        <f ca="1">ROUND(テーブル10183224[[#This Row],[70歳以上]],-3)</f>
        <v>15000</v>
      </c>
    </row>
    <row r="37" spans="1:43" x14ac:dyDescent="0.55000000000000004">
      <c r="A37" s="5" t="s">
        <v>39</v>
      </c>
      <c r="B37" s="3">
        <f ca="1">ROUND(テーブル9[[#This Row],[20代]],-2)</f>
        <v>11200</v>
      </c>
      <c r="C37" s="3">
        <f ca="1">ROUND(テーブル9[[#This Row],[30代]],-2)</f>
        <v>4200</v>
      </c>
      <c r="D37" s="3">
        <f ca="1">ROUND(テーブル9[[#This Row],[40代]],-2)</f>
        <v>13200</v>
      </c>
      <c r="E37" s="3">
        <f ca="1">ROUND(テーブル9[[#This Row],[50代]],-2)</f>
        <v>10800</v>
      </c>
      <c r="F37" s="3">
        <f ca="1">ROUND(テーブル9[[#This Row],[60代]],-2)</f>
        <v>8900</v>
      </c>
      <c r="G37" s="3">
        <f ca="1">ROUND(テーブル9[[#This Row],[70歳以上]],-2)</f>
        <v>39300</v>
      </c>
      <c r="H37" s="3"/>
      <c r="I37" s="4"/>
      <c r="J37" s="5" t="s">
        <v>39</v>
      </c>
      <c r="K37" s="3">
        <f ca="1">ROUND(テーブル10[[#This Row],[20代]],-2)</f>
        <v>1300</v>
      </c>
      <c r="L37" s="3">
        <f ca="1">ROUND(テーブル10[[#This Row],[30代]],-2)</f>
        <v>3800</v>
      </c>
      <c r="M37" s="3">
        <f ca="1">ROUND(テーブル10[[#This Row],[40代]],-2)</f>
        <v>14000</v>
      </c>
      <c r="N37" s="3">
        <f ca="1">ROUND(テーブル10[[#This Row],[50代]],-2)</f>
        <v>18900</v>
      </c>
      <c r="O37" s="3">
        <f ca="1">ROUND(テーブル10[[#This Row],[60代]],-2)</f>
        <v>4000</v>
      </c>
      <c r="P37" s="3">
        <f ca="1">ROUND(テーブル10[[#This Row],[70歳以上]],-2)</f>
        <v>36400</v>
      </c>
      <c r="Q37" s="3"/>
      <c r="R37" s="4"/>
      <c r="S37" s="5" t="s">
        <v>39</v>
      </c>
      <c r="T37" s="3">
        <f ca="1">ROUND(テーブル1018[[#This Row],[20代]],-2)</f>
        <v>1300</v>
      </c>
      <c r="U37" s="3">
        <f ca="1">ROUND(テーブル1018[[#This Row],[30代]],-2)</f>
        <v>6500</v>
      </c>
      <c r="V37" s="3">
        <f ca="1">ROUND(テーブル1018[[#This Row],[40代]],-2)</f>
        <v>8300</v>
      </c>
      <c r="W37" s="3">
        <f ca="1">ROUND(テーブル1018[[#This Row],[50代]],-2)</f>
        <v>24000</v>
      </c>
      <c r="X37" s="3">
        <f ca="1">ROUND(テーブル1018[[#This Row],[60代]],-2)</f>
        <v>2600</v>
      </c>
      <c r="Y37" s="3">
        <f ca="1">ROUND(テーブル1018[[#This Row],[70歳以上]],-2)</f>
        <v>26000</v>
      </c>
      <c r="Z37" s="3"/>
      <c r="AB37" s="5" t="s">
        <v>39</v>
      </c>
      <c r="AC37" s="6">
        <f ca="1">ROUND(テーブル101832[[#This Row],[20代]],-2)</f>
        <v>1900</v>
      </c>
      <c r="AD37" s="6">
        <f ca="1">ROUND(テーブル101832[[#This Row],[30代]],-2)</f>
        <v>7800</v>
      </c>
      <c r="AE37" s="6">
        <f ca="1">ROUND(テーブル101832[[#This Row],[40代]],-2)</f>
        <v>7900</v>
      </c>
      <c r="AF37" s="6">
        <f ca="1">ROUND(テーブル101832[[#This Row],[50代]],-3)</f>
        <v>20000</v>
      </c>
      <c r="AG37" s="6">
        <f ca="1">ROUND(テーブル101832[[#This Row],[60代]],-2)</f>
        <v>2400</v>
      </c>
      <c r="AH37" s="6">
        <f ca="1">ROUND(テーブル101832[[#This Row],[70歳以上]],-3)</f>
        <v>32000</v>
      </c>
      <c r="AI37" s="6"/>
      <c r="AK37" s="5" t="s">
        <v>39</v>
      </c>
      <c r="AL37">
        <f ca="1">ROUND(テーブル10183224[[#This Row],[20代]],-2)</f>
        <v>3200</v>
      </c>
      <c r="AM37">
        <f ca="1">ROUND(テーブル10183224[[#This Row],[30代]],-3)</f>
        <v>10000</v>
      </c>
      <c r="AN37">
        <f ca="1">ROUND(テーブル10183224[[#This Row],[40代]],-3)</f>
        <v>13000</v>
      </c>
      <c r="AO37">
        <f ca="1">ROUND(テーブル10183224[[#This Row],[50代]],-3)</f>
        <v>15000</v>
      </c>
      <c r="AP37">
        <f ca="1">ROUND(テーブル10183224[[#This Row],[60代]],-2)</f>
        <v>3000</v>
      </c>
      <c r="AQ37">
        <f ca="1">ROUND(テーブル10183224[[#This Row],[70歳以上]],-3)</f>
        <v>15000</v>
      </c>
    </row>
    <row r="38" spans="1:43" x14ac:dyDescent="0.55000000000000004">
      <c r="A38" s="5" t="s">
        <v>40</v>
      </c>
      <c r="B38" s="3">
        <f ca="1">ROUND(テーブル9[[#This Row],[20代]],-2)</f>
        <v>11000</v>
      </c>
      <c r="C38" s="3">
        <f ca="1">ROUND(テーブル9[[#This Row],[30代]],-2)</f>
        <v>4200</v>
      </c>
      <c r="D38" s="3">
        <f ca="1">ROUND(テーブル9[[#This Row],[40代]],-2)</f>
        <v>13300</v>
      </c>
      <c r="E38" s="3">
        <f ca="1">ROUND(テーブル9[[#This Row],[50代]],-2)</f>
        <v>10700</v>
      </c>
      <c r="F38" s="3">
        <f ca="1">ROUND(テーブル9[[#This Row],[60代]],-2)</f>
        <v>9000</v>
      </c>
      <c r="G38" s="3">
        <f ca="1">ROUND(テーブル9[[#This Row],[70歳以上]],-2)</f>
        <v>39500</v>
      </c>
      <c r="H38" s="3"/>
      <c r="I38" s="4"/>
      <c r="J38" s="5" t="s">
        <v>40</v>
      </c>
      <c r="K38" s="3">
        <f ca="1">ROUND(テーブル10[[#This Row],[20代]],-2)</f>
        <v>1500</v>
      </c>
      <c r="L38" s="3">
        <f ca="1">ROUND(テーブル10[[#This Row],[30代]],-2)</f>
        <v>4100</v>
      </c>
      <c r="M38" s="3">
        <f ca="1">ROUND(テーブル10[[#This Row],[40代]],-2)</f>
        <v>14100</v>
      </c>
      <c r="N38" s="3">
        <f ca="1">ROUND(テーブル10[[#This Row],[50代]],-2)</f>
        <v>19500</v>
      </c>
      <c r="O38" s="3">
        <f ca="1">ROUND(テーブル10[[#This Row],[60代]],-2)</f>
        <v>4000</v>
      </c>
      <c r="P38" s="3">
        <f ca="1">ROUND(テーブル10[[#This Row],[70歳以上]],-2)</f>
        <v>34600</v>
      </c>
      <c r="Q38" s="3"/>
      <c r="R38" s="4"/>
      <c r="S38" s="5" t="s">
        <v>40</v>
      </c>
      <c r="T38" s="3">
        <f ca="1">ROUND(テーブル1018[[#This Row],[20代]],-2)</f>
        <v>1300</v>
      </c>
      <c r="U38" s="3">
        <f ca="1">ROUND(テーブル1018[[#This Row],[30代]],-2)</f>
        <v>6400</v>
      </c>
      <c r="V38" s="3">
        <f ca="1">ROUND(テーブル1018[[#This Row],[40代]],-2)</f>
        <v>8500</v>
      </c>
      <c r="W38" s="3">
        <f ca="1">ROUND(テーブル1018[[#This Row],[50代]],-2)</f>
        <v>23800</v>
      </c>
      <c r="X38" s="3">
        <f ca="1">ROUND(テーブル1018[[#This Row],[60代]],-2)</f>
        <v>2100</v>
      </c>
      <c r="Y38" s="3">
        <f ca="1">ROUND(テーブル1018[[#This Row],[70歳以上]],-2)</f>
        <v>24900</v>
      </c>
      <c r="Z38" s="3"/>
      <c r="AB38" s="5" t="s">
        <v>40</v>
      </c>
      <c r="AC38" s="6">
        <f ca="1">ROUND(テーブル101832[[#This Row],[20代]],-2)</f>
        <v>1800</v>
      </c>
      <c r="AD38" s="6">
        <f ca="1">ROUND(テーブル101832[[#This Row],[30代]],-2)</f>
        <v>8100</v>
      </c>
      <c r="AE38" s="6">
        <f ca="1">ROUND(テーブル101832[[#This Row],[40代]],-2)</f>
        <v>8500</v>
      </c>
      <c r="AF38" s="6">
        <f ca="1">ROUND(テーブル101832[[#This Row],[50代]],-3)</f>
        <v>20000</v>
      </c>
      <c r="AG38" s="6">
        <f ca="1">ROUND(テーブル101832[[#This Row],[60代]],-2)</f>
        <v>2100</v>
      </c>
      <c r="AH38" s="6">
        <f ca="1">ROUND(テーブル101832[[#This Row],[70歳以上]],-3)</f>
        <v>30000</v>
      </c>
      <c r="AI38" s="6"/>
      <c r="AK38" s="5" t="s">
        <v>40</v>
      </c>
      <c r="AL38">
        <f ca="1">ROUND(テーブル10183224[[#This Row],[20代]],-2)</f>
        <v>3500</v>
      </c>
      <c r="AM38">
        <f ca="1">ROUND(テーブル10183224[[#This Row],[30代]],-3)</f>
        <v>10000</v>
      </c>
      <c r="AN38">
        <f ca="1">ROUND(テーブル10183224[[#This Row],[40代]],-3)</f>
        <v>13000</v>
      </c>
      <c r="AO38">
        <f ca="1">ROUND(テーブル10183224[[#This Row],[50代]],-3)</f>
        <v>15000</v>
      </c>
      <c r="AP38">
        <f ca="1">ROUND(テーブル10183224[[#This Row],[60代]],-2)</f>
        <v>2900</v>
      </c>
      <c r="AQ38">
        <f ca="1">ROUND(テーブル10183224[[#This Row],[70歳以上]],-3)</f>
        <v>15000</v>
      </c>
    </row>
    <row r="39" spans="1:43" x14ac:dyDescent="0.55000000000000004">
      <c r="A39" s="5" t="s">
        <v>41</v>
      </c>
      <c r="B39" s="3">
        <f ca="1">ROUND(テーブル9[[#This Row],[20代]],-2)</f>
        <v>11600</v>
      </c>
      <c r="C39" s="3">
        <f ca="1">ROUND(テーブル9[[#This Row],[30代]],-2)</f>
        <v>4300</v>
      </c>
      <c r="D39" s="3">
        <f ca="1">ROUND(テーブル9[[#This Row],[40代]],-2)</f>
        <v>13800</v>
      </c>
      <c r="E39" s="3">
        <f ca="1">ROUND(テーブル9[[#This Row],[50代]],-2)</f>
        <v>10700</v>
      </c>
      <c r="F39" s="3">
        <f ca="1">ROUND(テーブル9[[#This Row],[60代]],-2)</f>
        <v>8700</v>
      </c>
      <c r="G39" s="3">
        <f ca="1">ROUND(テーブル9[[#This Row],[70歳以上]],-2)</f>
        <v>36600</v>
      </c>
      <c r="H39" s="3"/>
      <c r="I39" s="4"/>
      <c r="J39" s="5" t="s">
        <v>41</v>
      </c>
      <c r="K39" s="3">
        <f ca="1">ROUND(テーブル10[[#This Row],[20代]],-2)</f>
        <v>1300</v>
      </c>
      <c r="L39" s="3">
        <f ca="1">ROUND(テーブル10[[#This Row],[30代]],-2)</f>
        <v>4100</v>
      </c>
      <c r="M39" s="3">
        <f ca="1">ROUND(テーブル10[[#This Row],[40代]],-2)</f>
        <v>13600</v>
      </c>
      <c r="N39" s="3">
        <f ca="1">ROUND(テーブル10[[#This Row],[50代]],-2)</f>
        <v>19500</v>
      </c>
      <c r="O39" s="3">
        <f ca="1">ROUND(テーブル10[[#This Row],[60代]],-2)</f>
        <v>3900</v>
      </c>
      <c r="P39" s="3">
        <f ca="1">ROUND(テーブル10[[#This Row],[70歳以上]],-2)</f>
        <v>30800</v>
      </c>
      <c r="Q39" s="3"/>
      <c r="R39" s="4"/>
      <c r="S39" s="5" t="s">
        <v>41</v>
      </c>
      <c r="T39" s="3">
        <f ca="1">ROUND(テーブル1018[[#This Row],[20代]],-2)</f>
        <v>1200</v>
      </c>
      <c r="U39" s="3">
        <f ca="1">ROUND(テーブル1018[[#This Row],[30代]],-2)</f>
        <v>6800</v>
      </c>
      <c r="V39" s="3">
        <f ca="1">ROUND(テーブル1018[[#This Row],[40代]],-2)</f>
        <v>8900</v>
      </c>
      <c r="W39" s="3">
        <f ca="1">ROUND(テーブル1018[[#This Row],[50代]],-2)</f>
        <v>24000</v>
      </c>
      <c r="X39" s="3">
        <f ca="1">ROUND(テーブル1018[[#This Row],[60代]],-2)</f>
        <v>1900</v>
      </c>
      <c r="Y39" s="3">
        <f ca="1">ROUND(テーブル1018[[#This Row],[70歳以上]],-2)</f>
        <v>21600</v>
      </c>
      <c r="Z39" s="3"/>
      <c r="AB39" s="5" t="s">
        <v>41</v>
      </c>
      <c r="AC39" s="6">
        <f ca="1">ROUND(テーブル101832[[#This Row],[20代]],-2)</f>
        <v>1200</v>
      </c>
      <c r="AD39" s="6">
        <f ca="1">ROUND(テーブル101832[[#This Row],[30代]],-2)</f>
        <v>7800</v>
      </c>
      <c r="AE39" s="6">
        <f ca="1">ROUND(テーブル101832[[#This Row],[40代]],-2)</f>
        <v>8900</v>
      </c>
      <c r="AF39" s="6">
        <f ca="1">ROUND(テーブル101832[[#This Row],[50代]],-3)</f>
        <v>19000</v>
      </c>
      <c r="AG39" s="6">
        <f ca="1">ROUND(テーブル101832[[#This Row],[60代]],-2)</f>
        <v>1900</v>
      </c>
      <c r="AH39" s="6">
        <f ca="1">ROUND(テーブル101832[[#This Row],[70歳以上]],-3)</f>
        <v>29000</v>
      </c>
      <c r="AI39" s="6"/>
      <c r="AK39" s="5" t="s">
        <v>41</v>
      </c>
      <c r="AL39">
        <f ca="1">ROUND(テーブル10183224[[#This Row],[20代]],-2)</f>
        <v>3600</v>
      </c>
      <c r="AM39">
        <f ca="1">ROUND(テーブル10183224[[#This Row],[30代]],-3)</f>
        <v>10000</v>
      </c>
      <c r="AN39">
        <f ca="1">ROUND(テーブル10183224[[#This Row],[40代]],-3)</f>
        <v>13000</v>
      </c>
      <c r="AO39">
        <f ca="1">ROUND(テーブル10183224[[#This Row],[50代]],-3)</f>
        <v>15000</v>
      </c>
      <c r="AP39">
        <f ca="1">ROUND(テーブル10183224[[#This Row],[60代]],-2)</f>
        <v>2800</v>
      </c>
      <c r="AQ39">
        <f ca="1">ROUND(テーブル10183224[[#This Row],[70歳以上]],-3)</f>
        <v>15000</v>
      </c>
    </row>
    <row r="40" spans="1:43" x14ac:dyDescent="0.55000000000000004">
      <c r="A40" s="5" t="s">
        <v>42</v>
      </c>
      <c r="B40" s="3">
        <f ca="1">ROUND(テーブル9[[#This Row],[20代]],-2)</f>
        <v>12100</v>
      </c>
      <c r="C40" s="3">
        <f ca="1">ROUND(テーブル9[[#This Row],[30代]],-2)</f>
        <v>4200</v>
      </c>
      <c r="D40" s="3">
        <f ca="1">ROUND(テーブル9[[#This Row],[40代]],-2)</f>
        <v>13700</v>
      </c>
      <c r="E40" s="3">
        <f ca="1">ROUND(テーブル9[[#This Row],[50代]],-2)</f>
        <v>10700</v>
      </c>
      <c r="F40" s="3">
        <f ca="1">ROUND(テーブル9[[#This Row],[60代]],-2)</f>
        <v>8400</v>
      </c>
      <c r="G40" s="3">
        <f ca="1">ROUND(テーブル9[[#This Row],[70歳以上]],-2)</f>
        <v>35900</v>
      </c>
      <c r="H40" s="3"/>
      <c r="I40" s="4"/>
      <c r="J40" s="5" t="s">
        <v>42</v>
      </c>
      <c r="K40" s="3">
        <f ca="1">ROUND(テーブル10[[#This Row],[20代]],-2)</f>
        <v>1200</v>
      </c>
      <c r="L40" s="3">
        <f ca="1">ROUND(テーブル10[[#This Row],[30代]],-2)</f>
        <v>4000</v>
      </c>
      <c r="M40" s="3">
        <f ca="1">ROUND(テーブル10[[#This Row],[40代]],-2)</f>
        <v>13700</v>
      </c>
      <c r="N40" s="3">
        <f ca="1">ROUND(テーブル10[[#This Row],[50代]],-2)</f>
        <v>19500</v>
      </c>
      <c r="O40" s="3">
        <f ca="1">ROUND(テーブル10[[#This Row],[60代]],-2)</f>
        <v>3600</v>
      </c>
      <c r="P40" s="3">
        <f ca="1">ROUND(テーブル10[[#This Row],[70歳以上]],-2)</f>
        <v>27600</v>
      </c>
      <c r="Q40" s="3"/>
      <c r="R40" s="4"/>
      <c r="S40" s="5" t="s">
        <v>42</v>
      </c>
      <c r="T40" s="3">
        <f ca="1">ROUND(テーブル1018[[#This Row],[20代]],-2)</f>
        <v>1000</v>
      </c>
      <c r="U40" s="3">
        <f ca="1">ROUND(テーブル1018[[#This Row],[30代]],-2)</f>
        <v>7100</v>
      </c>
      <c r="V40" s="3">
        <f ca="1">ROUND(テーブル1018[[#This Row],[40代]],-2)</f>
        <v>8700</v>
      </c>
      <c r="W40" s="3">
        <f ca="1">ROUND(テーブル1018[[#This Row],[50代]],-2)</f>
        <v>24000</v>
      </c>
      <c r="X40" s="3">
        <f ca="1">ROUND(テーブル1018[[#This Row],[60代]],-2)</f>
        <v>1800</v>
      </c>
      <c r="Y40" s="3">
        <f ca="1">ROUND(テーブル1018[[#This Row],[70歳以上]],-2)</f>
        <v>19500</v>
      </c>
      <c r="Z40" s="3"/>
      <c r="AB40" s="5" t="s">
        <v>42</v>
      </c>
      <c r="AC40" s="6">
        <f ca="1">ROUND(テーブル101832[[#This Row],[20代]],-2)</f>
        <v>1400</v>
      </c>
      <c r="AD40" s="6">
        <f ca="1">ROUND(テーブル101832[[#This Row],[30代]],-2)</f>
        <v>7900</v>
      </c>
      <c r="AE40" s="6">
        <f ca="1">ROUND(テーブル101832[[#This Row],[40代]],-2)</f>
        <v>8400</v>
      </c>
      <c r="AF40" s="6">
        <f ca="1">ROUND(テーブル101832[[#This Row],[50代]],-3)</f>
        <v>19000</v>
      </c>
      <c r="AG40" s="6">
        <f ca="1">ROUND(テーブル101832[[#This Row],[60代]],-2)</f>
        <v>1700</v>
      </c>
      <c r="AH40" s="6">
        <f ca="1">ROUND(テーブル101832[[#This Row],[70歳以上]],-3)</f>
        <v>27000</v>
      </c>
      <c r="AI40" s="6"/>
      <c r="AK40" s="5" t="s">
        <v>42</v>
      </c>
      <c r="AL40">
        <f ca="1">ROUND(テーブル10183224[[#This Row],[20代]],-2)</f>
        <v>3900</v>
      </c>
      <c r="AM40">
        <f ca="1">ROUND(テーブル10183224[[#This Row],[30代]],-3)</f>
        <v>10000</v>
      </c>
      <c r="AN40">
        <f ca="1">ROUND(テーブル10183224[[#This Row],[40代]],-3)</f>
        <v>13000</v>
      </c>
      <c r="AO40">
        <f ca="1">ROUND(テーブル10183224[[#This Row],[50代]],-3)</f>
        <v>15000</v>
      </c>
      <c r="AP40">
        <f ca="1">ROUND(テーブル10183224[[#This Row],[60代]],-2)</f>
        <v>2700</v>
      </c>
      <c r="AQ40">
        <f ca="1">ROUND(テーブル10183224[[#This Row],[70歳以上]],-3)</f>
        <v>14000</v>
      </c>
    </row>
    <row r="41" spans="1:43" x14ac:dyDescent="0.55000000000000004">
      <c r="A41" s="5" t="s">
        <v>43</v>
      </c>
      <c r="B41" s="3">
        <f ca="1">ROUND(テーブル9[[#This Row],[20代]],-2)</f>
        <v>12200</v>
      </c>
      <c r="C41" s="3">
        <f ca="1">ROUND(テーブル9[[#This Row],[30代]],-2)</f>
        <v>3900</v>
      </c>
      <c r="D41" s="3">
        <f ca="1">ROUND(テーブル9[[#This Row],[40代]],-2)</f>
        <v>13400</v>
      </c>
      <c r="E41" s="3">
        <f ca="1">ROUND(テーブル9[[#This Row],[50代]],-2)</f>
        <v>10500</v>
      </c>
      <c r="F41" s="3">
        <f ca="1">ROUND(テーブル9[[#This Row],[60代]],-2)</f>
        <v>8200</v>
      </c>
      <c r="G41" s="3">
        <f ca="1">ROUND(テーブル9[[#This Row],[70歳以上]],-2)</f>
        <v>35100</v>
      </c>
      <c r="H41" s="3"/>
      <c r="I41" s="4"/>
      <c r="J41" s="5" t="s">
        <v>43</v>
      </c>
      <c r="K41" s="3">
        <f ca="1">ROUND(テーブル10[[#This Row],[20代]],-2)</f>
        <v>1300</v>
      </c>
      <c r="L41" s="3">
        <f ca="1">ROUND(テーブル10[[#This Row],[30代]],-2)</f>
        <v>3600</v>
      </c>
      <c r="M41" s="3">
        <f ca="1">ROUND(テーブル10[[#This Row],[40代]],-2)</f>
        <v>12900</v>
      </c>
      <c r="N41" s="3">
        <f ca="1">ROUND(テーブル10[[#This Row],[50代]],-2)</f>
        <v>19100</v>
      </c>
      <c r="O41" s="3">
        <f ca="1">ROUND(テーブル10[[#This Row],[60代]],-2)</f>
        <v>3500</v>
      </c>
      <c r="P41" s="3">
        <f ca="1">ROUND(テーブル10[[#This Row],[70歳以上]],-2)</f>
        <v>25300</v>
      </c>
      <c r="Q41" s="3"/>
      <c r="R41" s="4"/>
      <c r="S41" s="5" t="s">
        <v>43</v>
      </c>
      <c r="T41" s="3">
        <f ca="1">ROUND(テーブル1018[[#This Row],[20代]],-2)</f>
        <v>1000</v>
      </c>
      <c r="U41" s="3">
        <f ca="1">ROUND(テーブル1018[[#This Row],[30代]],-2)</f>
        <v>6500</v>
      </c>
      <c r="V41" s="3">
        <f ca="1">ROUND(テーブル1018[[#This Row],[40代]],-2)</f>
        <v>8700</v>
      </c>
      <c r="W41" s="3">
        <f ca="1">ROUND(テーブル1018[[#This Row],[50代]],-2)</f>
        <v>23800</v>
      </c>
      <c r="X41" s="3">
        <f ca="1">ROUND(テーブル1018[[#This Row],[60代]],-2)</f>
        <v>1900</v>
      </c>
      <c r="Y41" s="3">
        <f ca="1">ROUND(テーブル1018[[#This Row],[70歳以上]],-2)</f>
        <v>18800</v>
      </c>
      <c r="Z41" s="3"/>
      <c r="AB41" s="5" t="s">
        <v>43</v>
      </c>
      <c r="AC41" s="6">
        <f ca="1">ROUND(テーブル101832[[#This Row],[20代]],-2)</f>
        <v>1300</v>
      </c>
      <c r="AD41" s="6">
        <f ca="1">ROUND(テーブル101832[[#This Row],[30代]],-2)</f>
        <v>8100</v>
      </c>
      <c r="AE41" s="6">
        <f ca="1">ROUND(テーブル101832[[#This Row],[40代]],-2)</f>
        <v>8600</v>
      </c>
      <c r="AF41" s="6">
        <f ca="1">ROUND(テーブル101832[[#This Row],[50代]],-3)</f>
        <v>19000</v>
      </c>
      <c r="AG41" s="6">
        <f ca="1">ROUND(テーブル101832[[#This Row],[60代]],-2)</f>
        <v>1700</v>
      </c>
      <c r="AH41" s="6">
        <f ca="1">ROUND(テーブル101832[[#This Row],[70歳以上]],-3)</f>
        <v>26000</v>
      </c>
      <c r="AI41" s="6"/>
      <c r="AK41" s="5" t="s">
        <v>43</v>
      </c>
      <c r="AL41">
        <f ca="1">ROUND(テーブル10183224[[#This Row],[20代]],-2)</f>
        <v>3500</v>
      </c>
      <c r="AM41">
        <f ca="1">ROUND(テーブル10183224[[#This Row],[30代]],-3)</f>
        <v>10000</v>
      </c>
      <c r="AN41">
        <f ca="1">ROUND(テーブル10183224[[#This Row],[40代]],-3)</f>
        <v>13000</v>
      </c>
      <c r="AO41">
        <f ca="1">ROUND(テーブル10183224[[#This Row],[50代]],-3)</f>
        <v>15000</v>
      </c>
      <c r="AP41">
        <f ca="1">ROUND(テーブル10183224[[#This Row],[60代]],-2)</f>
        <v>2600</v>
      </c>
      <c r="AQ41">
        <f ca="1">ROUND(テーブル10183224[[#This Row],[70歳以上]],-3)</f>
        <v>13000</v>
      </c>
    </row>
    <row r="42" spans="1:43" x14ac:dyDescent="0.55000000000000004">
      <c r="A42" s="5" t="s">
        <v>44</v>
      </c>
      <c r="B42" s="3">
        <f ca="1">ROUND(テーブル9[[#This Row],[20代]],-2)</f>
        <v>9200</v>
      </c>
      <c r="C42" s="3">
        <f ca="1">ROUND(テーブル9[[#This Row],[30代]],-2)</f>
        <v>2600</v>
      </c>
      <c r="D42" s="3">
        <f ca="1">ROUND(テーブル9[[#This Row],[40代]],-2)</f>
        <v>11100</v>
      </c>
      <c r="E42" s="3">
        <f ca="1">ROUND(テーブル9[[#This Row],[50代]],-2)</f>
        <v>9500</v>
      </c>
      <c r="F42" s="3">
        <f ca="1">ROUND(テーブル9[[#This Row],[60代]],-2)</f>
        <v>6700</v>
      </c>
      <c r="G42" s="3">
        <f ca="1">ROUND(テーブル9[[#This Row],[70歳以上]],-2)</f>
        <v>29200</v>
      </c>
      <c r="H42" s="3"/>
      <c r="I42" s="4"/>
      <c r="J42" s="5" t="s">
        <v>44</v>
      </c>
      <c r="K42" s="3">
        <f ca="1">ROUND(テーブル10[[#This Row],[20代]],-2)</f>
        <v>1200</v>
      </c>
      <c r="L42" s="3">
        <f ca="1">ROUND(テーブル10[[#This Row],[30代]],-2)</f>
        <v>3800</v>
      </c>
      <c r="M42" s="3">
        <f ca="1">ROUND(テーブル10[[#This Row],[40代]],-2)</f>
        <v>10900</v>
      </c>
      <c r="N42" s="3">
        <f ca="1">ROUND(テーブル10[[#This Row],[50代]],-2)</f>
        <v>16200</v>
      </c>
      <c r="O42" s="3">
        <f ca="1">ROUND(テーブル10[[#This Row],[60代]],-2)</f>
        <v>2800</v>
      </c>
      <c r="P42" s="3">
        <f ca="1">ROUND(テーブル10[[#This Row],[70歳以上]],-2)</f>
        <v>29300</v>
      </c>
      <c r="Q42" s="3"/>
      <c r="R42" s="4"/>
      <c r="S42" s="5" t="s">
        <v>44</v>
      </c>
      <c r="T42" s="3">
        <f ca="1">ROUND(テーブル1018[[#This Row],[20代]],-2)</f>
        <v>900</v>
      </c>
      <c r="U42" s="3">
        <f ca="1">ROUND(テーブル1018[[#This Row],[30代]],-2)</f>
        <v>6600</v>
      </c>
      <c r="V42" s="3">
        <f ca="1">ROUND(テーブル1018[[#This Row],[40代]],-2)</f>
        <v>7800</v>
      </c>
      <c r="W42" s="3">
        <f ca="1">ROUND(テーブル1018[[#This Row],[50代]],-2)</f>
        <v>23000</v>
      </c>
      <c r="X42" s="3">
        <f ca="1">ROUND(テーブル1018[[#This Row],[60代]],-2)</f>
        <v>2100</v>
      </c>
      <c r="Y42" s="3">
        <f ca="1">ROUND(テーブル1018[[#This Row],[70歳以上]],-2)</f>
        <v>21000</v>
      </c>
      <c r="Z42" s="3"/>
      <c r="AB42" s="5" t="s">
        <v>44</v>
      </c>
      <c r="AC42" s="6">
        <f ca="1">ROUND(テーブル101832[[#This Row],[20代]],-2)</f>
        <v>1900</v>
      </c>
      <c r="AD42" s="6">
        <f ca="1">ROUND(テーブル101832[[#This Row],[30代]],-2)</f>
        <v>7700</v>
      </c>
      <c r="AE42" s="6">
        <f ca="1">ROUND(テーブル101832[[#This Row],[40代]],-2)</f>
        <v>7000</v>
      </c>
      <c r="AF42" s="6">
        <f ca="1">ROUND(テーブル101832[[#This Row],[50代]],-3)</f>
        <v>19000</v>
      </c>
      <c r="AG42" s="6">
        <f ca="1">ROUND(テーブル101832[[#This Row],[60代]],-2)</f>
        <v>1800</v>
      </c>
      <c r="AH42" s="6">
        <f ca="1">ROUND(テーブル101832[[#This Row],[70歳以上]],-3)</f>
        <v>28000</v>
      </c>
      <c r="AI42" s="6"/>
      <c r="AK42" s="5" t="s">
        <v>44</v>
      </c>
      <c r="AL42">
        <f ca="1">ROUND(テーブル10183224[[#This Row],[20代]],-2)</f>
        <v>4300</v>
      </c>
      <c r="AM42">
        <f ca="1">ROUND(テーブル10183224[[#This Row],[30代]],-2)</f>
        <v>3800</v>
      </c>
      <c r="AN42">
        <f ca="1">ROUND(テーブル10183224[[#This Row],[40代]],-3)</f>
        <v>12000</v>
      </c>
      <c r="AO42">
        <f ca="1">ROUND(テーブル10183224[[#This Row],[50代]],-3)</f>
        <v>16000</v>
      </c>
      <c r="AP42">
        <f ca="1">ROUND(テーブル10183224[[#This Row],[60代]],-2)</f>
        <v>2800</v>
      </c>
      <c r="AQ42">
        <f ca="1">ROUND(テーブル10183224[[#This Row],[70歳以上]],-3)</f>
        <v>17000</v>
      </c>
    </row>
    <row r="43" spans="1:43" x14ac:dyDescent="0.55000000000000004">
      <c r="A43" s="5" t="s">
        <v>45</v>
      </c>
      <c r="B43" s="3">
        <f ca="1">ROUND(テーブル9[[#This Row],[20代]],-2)</f>
        <v>9700</v>
      </c>
      <c r="C43" s="3">
        <f ca="1">ROUND(テーブル9[[#This Row],[30代]],-2)</f>
        <v>2900</v>
      </c>
      <c r="D43" s="3">
        <f ca="1">ROUND(テーブル9[[#This Row],[40代]],-2)</f>
        <v>11200</v>
      </c>
      <c r="E43" s="3">
        <f ca="1">ROUND(テーブル9[[#This Row],[50代]],-2)</f>
        <v>9500</v>
      </c>
      <c r="F43" s="3">
        <f ca="1">ROUND(テーブル9[[#This Row],[60代]],-2)</f>
        <v>7300</v>
      </c>
      <c r="G43" s="3">
        <f ca="1">ROUND(テーブル9[[#This Row],[70歳以上]],-2)</f>
        <v>29200</v>
      </c>
      <c r="H43" s="3"/>
      <c r="I43" s="4"/>
      <c r="J43" s="5" t="s">
        <v>45</v>
      </c>
      <c r="K43" s="3">
        <f ca="1">ROUND(テーブル10[[#This Row],[20代]],-2)</f>
        <v>1600</v>
      </c>
      <c r="L43" s="3">
        <f ca="1">ROUND(テーブル10[[#This Row],[30代]],-2)</f>
        <v>4200</v>
      </c>
      <c r="M43" s="3">
        <f ca="1">ROUND(テーブル10[[#This Row],[40代]],-2)</f>
        <v>11000</v>
      </c>
      <c r="N43" s="3">
        <f ca="1">ROUND(テーブル10[[#This Row],[50代]],-2)</f>
        <v>16400</v>
      </c>
      <c r="O43" s="3">
        <f ca="1">ROUND(テーブル10[[#This Row],[60代]],-2)</f>
        <v>3000</v>
      </c>
      <c r="P43" s="3">
        <f ca="1">ROUND(テーブル10[[#This Row],[70歳以上]],-2)</f>
        <v>29800</v>
      </c>
      <c r="Q43" s="3"/>
      <c r="R43" s="4"/>
      <c r="S43" s="5" t="s">
        <v>45</v>
      </c>
      <c r="T43" s="3">
        <f ca="1">ROUND(テーブル1018[[#This Row],[20代]],-2)</f>
        <v>800</v>
      </c>
      <c r="U43" s="3">
        <f ca="1">ROUND(テーブル1018[[#This Row],[30代]],-2)</f>
        <v>6700</v>
      </c>
      <c r="V43" s="3">
        <f ca="1">ROUND(テーブル1018[[#This Row],[40代]],-2)</f>
        <v>7900</v>
      </c>
      <c r="W43" s="3">
        <f ca="1">ROUND(テーブル1018[[#This Row],[50代]],-2)</f>
        <v>23100</v>
      </c>
      <c r="X43" s="3">
        <f ca="1">ROUND(テーブル1018[[#This Row],[60代]],-2)</f>
        <v>2100</v>
      </c>
      <c r="Y43" s="3">
        <f ca="1">ROUND(テーブル1018[[#This Row],[70歳以上]],-2)</f>
        <v>21100</v>
      </c>
      <c r="Z43" s="3"/>
      <c r="AB43" s="5" t="s">
        <v>45</v>
      </c>
      <c r="AC43" s="6">
        <f ca="1">ROUND(テーブル101832[[#This Row],[20代]],-2)</f>
        <v>1900</v>
      </c>
      <c r="AD43" s="6">
        <f ca="1">ROUND(テーブル101832[[#This Row],[30代]],-2)</f>
        <v>7800</v>
      </c>
      <c r="AE43" s="6">
        <f ca="1">ROUND(テーブル101832[[#This Row],[40代]],-2)</f>
        <v>7200</v>
      </c>
      <c r="AF43" s="6">
        <f ca="1">ROUND(テーブル101832[[#This Row],[50代]],-3)</f>
        <v>19000</v>
      </c>
      <c r="AG43" s="6">
        <f ca="1">ROUND(テーブル101832[[#This Row],[60代]],-2)</f>
        <v>1800</v>
      </c>
      <c r="AH43" s="6">
        <f ca="1">ROUND(テーブル101832[[#This Row],[70歳以上]],-3)</f>
        <v>28000</v>
      </c>
      <c r="AI43" s="6"/>
      <c r="AK43" s="5" t="s">
        <v>45</v>
      </c>
      <c r="AL43">
        <f ca="1">ROUND(テーブル10183224[[#This Row],[20代]],-2)</f>
        <v>4200</v>
      </c>
      <c r="AM43">
        <f ca="1">ROUND(テーブル10183224[[#This Row],[30代]],-2)</f>
        <v>3900</v>
      </c>
      <c r="AN43">
        <f ca="1">ROUND(テーブル10183224[[#This Row],[40代]],-3)</f>
        <v>12000</v>
      </c>
      <c r="AO43">
        <f ca="1">ROUND(テーブル10183224[[#This Row],[50代]],-3)</f>
        <v>16000</v>
      </c>
      <c r="AP43">
        <f ca="1">ROUND(テーブル10183224[[#This Row],[60代]],-2)</f>
        <v>2800</v>
      </c>
      <c r="AQ43">
        <f ca="1">ROUND(テーブル10183224[[#This Row],[70歳以上]],-3)</f>
        <v>16000</v>
      </c>
    </row>
    <row r="44" spans="1:43" x14ac:dyDescent="0.55000000000000004">
      <c r="A44" s="5" t="s">
        <v>46</v>
      </c>
      <c r="B44" s="3">
        <f ca="1">ROUND(テーブル9[[#This Row],[20代]],-2)</f>
        <v>9400</v>
      </c>
      <c r="C44" s="3">
        <f ca="1">ROUND(テーブル9[[#This Row],[30代]],-2)</f>
        <v>3000</v>
      </c>
      <c r="D44" s="3">
        <f ca="1">ROUND(テーブル9[[#This Row],[40代]],-2)</f>
        <v>11100</v>
      </c>
      <c r="E44" s="3">
        <f ca="1">ROUND(テーブル9[[#This Row],[50代]],-2)</f>
        <v>9400</v>
      </c>
      <c r="F44" s="3">
        <f ca="1">ROUND(テーブル9[[#This Row],[60代]],-2)</f>
        <v>7100</v>
      </c>
      <c r="G44" s="3">
        <f ca="1">ROUND(テーブル9[[#This Row],[70歳以上]],-2)</f>
        <v>29300</v>
      </c>
      <c r="H44" s="3"/>
      <c r="I44" s="4"/>
      <c r="J44" s="5" t="s">
        <v>46</v>
      </c>
      <c r="K44" s="3">
        <f ca="1">ROUND(テーブル10[[#This Row],[20代]],-2)</f>
        <v>1400</v>
      </c>
      <c r="L44" s="3">
        <f ca="1">ROUND(テーブル10[[#This Row],[30代]],-2)</f>
        <v>3800</v>
      </c>
      <c r="M44" s="3">
        <f ca="1">ROUND(テーブル10[[#This Row],[40代]],-2)</f>
        <v>11100</v>
      </c>
      <c r="N44" s="3">
        <f ca="1">ROUND(テーブル10[[#This Row],[50代]],-2)</f>
        <v>16500</v>
      </c>
      <c r="O44" s="3">
        <f ca="1">ROUND(テーブル10[[#This Row],[60代]],-2)</f>
        <v>3000</v>
      </c>
      <c r="P44" s="3">
        <f ca="1">ROUND(テーブル10[[#This Row],[70歳以上]],-2)</f>
        <v>29700</v>
      </c>
      <c r="Q44" s="3"/>
      <c r="R44" s="4"/>
      <c r="S44" s="5" t="s">
        <v>46</v>
      </c>
      <c r="T44" s="3">
        <f ca="1">ROUND(テーブル1018[[#This Row],[20代]],-2)</f>
        <v>800</v>
      </c>
      <c r="U44" s="3">
        <f ca="1">ROUND(テーブル1018[[#This Row],[30代]],-2)</f>
        <v>6600</v>
      </c>
      <c r="V44" s="3">
        <f ca="1">ROUND(テーブル1018[[#This Row],[40代]],-2)</f>
        <v>7800</v>
      </c>
      <c r="W44" s="3">
        <f ca="1">ROUND(テーブル1018[[#This Row],[50代]],-2)</f>
        <v>23000</v>
      </c>
      <c r="X44" s="3">
        <f ca="1">ROUND(テーブル1018[[#This Row],[60代]],-2)</f>
        <v>2100</v>
      </c>
      <c r="Y44" s="3">
        <f ca="1">ROUND(テーブル1018[[#This Row],[70歳以上]],-2)</f>
        <v>21000</v>
      </c>
      <c r="Z44" s="3"/>
      <c r="AB44" s="5" t="s">
        <v>46</v>
      </c>
      <c r="AC44" s="6">
        <f ca="1">ROUND(テーブル101832[[#This Row],[20代]],-2)</f>
        <v>1900</v>
      </c>
      <c r="AD44" s="6">
        <f ca="1">ROUND(テーブル101832[[#This Row],[30代]],-2)</f>
        <v>7500</v>
      </c>
      <c r="AE44" s="6">
        <f ca="1">ROUND(テーブル101832[[#This Row],[40代]],-2)</f>
        <v>7000</v>
      </c>
      <c r="AF44" s="6">
        <f ca="1">ROUND(テーブル101832[[#This Row],[50代]],-3)</f>
        <v>18000</v>
      </c>
      <c r="AG44" s="6">
        <f ca="1">ROUND(テーブル101832[[#This Row],[60代]],-2)</f>
        <v>1800</v>
      </c>
      <c r="AH44" s="6">
        <f ca="1">ROUND(テーブル101832[[#This Row],[70歳以上]],-3)</f>
        <v>29000</v>
      </c>
      <c r="AI44" s="6"/>
      <c r="AK44" s="5" t="s">
        <v>46</v>
      </c>
      <c r="AL44">
        <f ca="1">ROUND(テーブル10183224[[#This Row],[20代]],-2)</f>
        <v>4200</v>
      </c>
      <c r="AM44">
        <f ca="1">ROUND(テーブル10183224[[#This Row],[30代]],-2)</f>
        <v>4000</v>
      </c>
      <c r="AN44">
        <f ca="1">ROUND(テーブル10183224[[#This Row],[40代]],-3)</f>
        <v>12000</v>
      </c>
      <c r="AO44">
        <f ca="1">ROUND(テーブル10183224[[#This Row],[50代]],-3)</f>
        <v>16000</v>
      </c>
      <c r="AP44">
        <f ca="1">ROUND(テーブル10183224[[#This Row],[60代]],-2)</f>
        <v>2700</v>
      </c>
      <c r="AQ44">
        <f ca="1">ROUND(テーブル10183224[[#This Row],[70歳以上]],-3)</f>
        <v>16000</v>
      </c>
    </row>
    <row r="45" spans="1:43" x14ac:dyDescent="0.55000000000000004">
      <c r="A45" s="5" t="s">
        <v>47</v>
      </c>
      <c r="B45" s="3">
        <f ca="1">ROUND(テーブル9[[#This Row],[20代]],-2)</f>
        <v>9400</v>
      </c>
      <c r="C45" s="3">
        <f ca="1">ROUND(テーブル9[[#This Row],[30代]],-2)</f>
        <v>2800</v>
      </c>
      <c r="D45" s="3">
        <f ca="1">ROUND(テーブル9[[#This Row],[40代]],-2)</f>
        <v>11100</v>
      </c>
      <c r="E45" s="3">
        <f ca="1">ROUND(テーブル9[[#This Row],[50代]],-2)</f>
        <v>9500</v>
      </c>
      <c r="F45" s="3">
        <f ca="1">ROUND(テーブル9[[#This Row],[60代]],-2)</f>
        <v>6500</v>
      </c>
      <c r="G45" s="3">
        <f ca="1">ROUND(テーブル9[[#This Row],[70歳以上]],-2)</f>
        <v>29300</v>
      </c>
      <c r="H45" s="3"/>
      <c r="I45" s="4"/>
      <c r="J45" s="5" t="s">
        <v>47</v>
      </c>
      <c r="K45" s="3">
        <f ca="1">ROUND(テーブル10[[#This Row],[20代]],-2)</f>
        <v>1300</v>
      </c>
      <c r="L45" s="3">
        <f ca="1">ROUND(テーブル10[[#This Row],[30代]],-2)</f>
        <v>4000</v>
      </c>
      <c r="M45" s="3">
        <f ca="1">ROUND(テーブル10[[#This Row],[40代]],-2)</f>
        <v>11000</v>
      </c>
      <c r="N45" s="3">
        <f ca="1">ROUND(テーブル10[[#This Row],[50代]],-2)</f>
        <v>16500</v>
      </c>
      <c r="O45" s="3">
        <f ca="1">ROUND(テーブル10[[#This Row],[60代]],-2)</f>
        <v>3200</v>
      </c>
      <c r="P45" s="3">
        <f ca="1">ROUND(テーブル10[[#This Row],[70歳以上]],-2)</f>
        <v>30000</v>
      </c>
      <c r="Q45" s="3"/>
      <c r="R45" s="4"/>
      <c r="S45" s="5" t="s">
        <v>47</v>
      </c>
      <c r="T45" s="3">
        <f ca="1">ROUND(テーブル1018[[#This Row],[20代]],-2)</f>
        <v>800</v>
      </c>
      <c r="U45" s="3">
        <f ca="1">ROUND(テーブル1018[[#This Row],[30代]],-2)</f>
        <v>6600</v>
      </c>
      <c r="V45" s="3">
        <f ca="1">ROUND(テーブル1018[[#This Row],[40代]],-2)</f>
        <v>8000</v>
      </c>
      <c r="W45" s="3">
        <f ca="1">ROUND(テーブル1018[[#This Row],[50代]],-2)</f>
        <v>23000</v>
      </c>
      <c r="X45" s="3">
        <f ca="1">ROUND(テーブル1018[[#This Row],[60代]],-2)</f>
        <v>2000</v>
      </c>
      <c r="Y45" s="3">
        <f ca="1">ROUND(テーブル1018[[#This Row],[70歳以上]],-2)</f>
        <v>21500</v>
      </c>
      <c r="Z45" s="3"/>
      <c r="AB45" s="5" t="s">
        <v>47</v>
      </c>
      <c r="AC45" s="6">
        <f ca="1">ROUND(テーブル101832[[#This Row],[20代]],-2)</f>
        <v>1900</v>
      </c>
      <c r="AD45" s="6">
        <f ca="1">ROUND(テーブル101832[[#This Row],[30代]],-2)</f>
        <v>7500</v>
      </c>
      <c r="AE45" s="6">
        <f ca="1">ROUND(テーブル101832[[#This Row],[40代]],-2)</f>
        <v>6900</v>
      </c>
      <c r="AF45" s="6">
        <f ca="1">ROUND(テーブル101832[[#This Row],[50代]],-3)</f>
        <v>19000</v>
      </c>
      <c r="AG45" s="6">
        <f ca="1">ROUND(テーブル101832[[#This Row],[60代]],-2)</f>
        <v>1800</v>
      </c>
      <c r="AH45" s="6">
        <f ca="1">ROUND(テーブル101832[[#This Row],[70歳以上]],-3)</f>
        <v>32000</v>
      </c>
      <c r="AI45" s="6"/>
      <c r="AK45" s="5" t="s">
        <v>47</v>
      </c>
      <c r="AL45">
        <f ca="1">ROUND(テーブル10183224[[#This Row],[20代]],-2)</f>
        <v>3800</v>
      </c>
      <c r="AM45">
        <f ca="1">ROUND(テーブル10183224[[#This Row],[30代]],-2)</f>
        <v>4000</v>
      </c>
      <c r="AN45">
        <f ca="1">ROUND(テーブル10183224[[#This Row],[40代]],-3)</f>
        <v>12000</v>
      </c>
      <c r="AO45">
        <f ca="1">ROUND(テーブル10183224[[#This Row],[50代]],-3)</f>
        <v>16000</v>
      </c>
      <c r="AP45">
        <f ca="1">ROUND(テーブル10183224[[#This Row],[60代]],-2)</f>
        <v>2700</v>
      </c>
      <c r="AQ45">
        <f ca="1">ROUND(テーブル10183224[[#This Row],[70歳以上]],-3)</f>
        <v>16000</v>
      </c>
    </row>
    <row r="46" spans="1:43" x14ac:dyDescent="0.55000000000000004">
      <c r="A46" s="5" t="s">
        <v>48</v>
      </c>
      <c r="B46" s="3">
        <f ca="1">ROUND(テーブル9[[#This Row],[20代]],-2)</f>
        <v>9200</v>
      </c>
      <c r="C46" s="3">
        <f ca="1">ROUND(テーブル9[[#This Row],[30代]],-2)</f>
        <v>3100</v>
      </c>
      <c r="D46" s="3">
        <f ca="1">ROUND(テーブル9[[#This Row],[40代]],-2)</f>
        <v>11100</v>
      </c>
      <c r="E46" s="3">
        <f ca="1">ROUND(テーブル9[[#This Row],[50代]],-2)</f>
        <v>9500</v>
      </c>
      <c r="F46" s="3">
        <f ca="1">ROUND(テーブル9[[#This Row],[60代]],-2)</f>
        <v>6700</v>
      </c>
      <c r="G46" s="3">
        <f ca="1">ROUND(テーブル9[[#This Row],[70歳以上]],-2)</f>
        <v>29400</v>
      </c>
      <c r="H46" s="3"/>
      <c r="I46" s="4"/>
      <c r="J46" s="5" t="s">
        <v>48</v>
      </c>
      <c r="K46" s="3">
        <f ca="1">ROUND(テーブル10[[#This Row],[20代]],-2)</f>
        <v>1300</v>
      </c>
      <c r="L46" s="3">
        <f ca="1">ROUND(テーブル10[[#This Row],[30代]],-2)</f>
        <v>4000</v>
      </c>
      <c r="M46" s="3">
        <f ca="1">ROUND(テーブル10[[#This Row],[40代]],-2)</f>
        <v>10900</v>
      </c>
      <c r="N46" s="3">
        <f ca="1">ROUND(テーブル10[[#This Row],[50代]],-2)</f>
        <v>16600</v>
      </c>
      <c r="O46" s="3">
        <f ca="1">ROUND(テーブル10[[#This Row],[60代]],-2)</f>
        <v>3300</v>
      </c>
      <c r="P46" s="3">
        <f ca="1">ROUND(テーブル10[[#This Row],[70歳以上]],-2)</f>
        <v>30000</v>
      </c>
      <c r="Q46" s="3"/>
      <c r="R46" s="4"/>
      <c r="S46" s="5" t="s">
        <v>48</v>
      </c>
      <c r="T46" s="3">
        <f ca="1">ROUND(テーブル1018[[#This Row],[20代]],-2)</f>
        <v>1100</v>
      </c>
      <c r="U46" s="3">
        <f ca="1">ROUND(テーブル1018[[#This Row],[30代]],-2)</f>
        <v>6800</v>
      </c>
      <c r="V46" s="3">
        <f ca="1">ROUND(テーブル1018[[#This Row],[40代]],-2)</f>
        <v>8000</v>
      </c>
      <c r="W46" s="3">
        <f ca="1">ROUND(テーブル1018[[#This Row],[50代]],-2)</f>
        <v>22900</v>
      </c>
      <c r="X46" s="3">
        <f ca="1">ROUND(テーブル1018[[#This Row],[60代]],-2)</f>
        <v>2100</v>
      </c>
      <c r="Y46" s="3">
        <f ca="1">ROUND(テーブル1018[[#This Row],[70歳以上]],-2)</f>
        <v>21300</v>
      </c>
      <c r="Z46" s="3"/>
      <c r="AB46" s="5" t="s">
        <v>48</v>
      </c>
      <c r="AC46" s="6">
        <f ca="1">ROUND(テーブル101832[[#This Row],[20代]],-2)</f>
        <v>1900</v>
      </c>
      <c r="AD46" s="6">
        <f ca="1">ROUND(テーブル101832[[#This Row],[30代]],-2)</f>
        <v>7400</v>
      </c>
      <c r="AE46" s="6">
        <f ca="1">ROUND(テーブル101832[[#This Row],[40代]],-2)</f>
        <v>6600</v>
      </c>
      <c r="AF46" s="6">
        <f ca="1">ROUND(テーブル101832[[#This Row],[50代]],-3)</f>
        <v>19000</v>
      </c>
      <c r="AG46" s="6">
        <f ca="1">ROUND(テーブル101832[[#This Row],[60代]],-2)</f>
        <v>1800</v>
      </c>
      <c r="AH46" s="6">
        <f ca="1">ROUND(テーブル101832[[#This Row],[70歳以上]],-3)</f>
        <v>33000</v>
      </c>
      <c r="AI46" s="6"/>
      <c r="AK46" s="5" t="s">
        <v>48</v>
      </c>
      <c r="AL46">
        <f ca="1">ROUND(テーブル10183224[[#This Row],[20代]],-2)</f>
        <v>3800</v>
      </c>
      <c r="AM46">
        <f ca="1">ROUND(テーブル10183224[[#This Row],[30代]],-2)</f>
        <v>4100</v>
      </c>
      <c r="AN46">
        <f ca="1">ROUND(テーブル10183224[[#This Row],[40代]],-3)</f>
        <v>11000</v>
      </c>
      <c r="AO46">
        <f ca="1">ROUND(テーブル10183224[[#This Row],[50代]],-3)</f>
        <v>16000</v>
      </c>
      <c r="AP46">
        <f ca="1">ROUND(テーブル10183224[[#This Row],[60代]],-2)</f>
        <v>2700</v>
      </c>
      <c r="AQ46">
        <f ca="1">ROUND(テーブル10183224[[#This Row],[70歳以上]],-3)</f>
        <v>16000</v>
      </c>
    </row>
    <row r="47" spans="1:43" x14ac:dyDescent="0.55000000000000004">
      <c r="A47" s="5" t="s">
        <v>49</v>
      </c>
      <c r="B47" s="3">
        <f ca="1">ROUND(テーブル9[[#This Row],[20代]],-2)</f>
        <v>9500</v>
      </c>
      <c r="C47" s="3">
        <f ca="1">ROUND(テーブル9[[#This Row],[30代]],-2)</f>
        <v>3600</v>
      </c>
      <c r="D47" s="3">
        <f ca="1">ROUND(テーブル9[[#This Row],[40代]],-2)</f>
        <v>11100</v>
      </c>
      <c r="E47" s="3">
        <f ca="1">ROUND(テーブル9[[#This Row],[50代]],-2)</f>
        <v>9600</v>
      </c>
      <c r="F47" s="3">
        <f ca="1">ROUND(テーブル9[[#This Row],[60代]],-2)</f>
        <v>6800</v>
      </c>
      <c r="G47" s="3">
        <f ca="1">ROUND(テーブル9[[#This Row],[70歳以上]],-2)</f>
        <v>29500</v>
      </c>
      <c r="H47" s="3"/>
      <c r="I47" s="4"/>
      <c r="J47" s="5" t="s">
        <v>49</v>
      </c>
      <c r="K47" s="3">
        <f ca="1">ROUND(テーブル10[[#This Row],[20代]],-2)</f>
        <v>1000</v>
      </c>
      <c r="L47" s="3">
        <f ca="1">ROUND(テーブル10[[#This Row],[30代]],-2)</f>
        <v>3800</v>
      </c>
      <c r="M47" s="3">
        <f ca="1">ROUND(テーブル10[[#This Row],[40代]],-2)</f>
        <v>10900</v>
      </c>
      <c r="N47" s="3">
        <f ca="1">ROUND(テーブル10[[#This Row],[50代]],-2)</f>
        <v>16600</v>
      </c>
      <c r="O47" s="3">
        <f ca="1">ROUND(テーブル10[[#This Row],[60代]],-2)</f>
        <v>3000</v>
      </c>
      <c r="P47" s="3">
        <f ca="1">ROUND(テーブル10[[#This Row],[70歳以上]],-2)</f>
        <v>29800</v>
      </c>
      <c r="Q47" s="3"/>
      <c r="R47" s="4"/>
      <c r="S47" s="5" t="s">
        <v>49</v>
      </c>
      <c r="T47" s="3">
        <f ca="1">ROUND(テーブル1018[[#This Row],[20代]],-2)</f>
        <v>800</v>
      </c>
      <c r="U47" s="3">
        <f ca="1">ROUND(テーブル1018[[#This Row],[30代]],-2)</f>
        <v>6600</v>
      </c>
      <c r="V47" s="3">
        <f ca="1">ROUND(テーブル1018[[#This Row],[40代]],-2)</f>
        <v>7500</v>
      </c>
      <c r="W47" s="3">
        <f ca="1">ROUND(テーブル1018[[#This Row],[50代]],-2)</f>
        <v>23100</v>
      </c>
      <c r="X47" s="3">
        <f ca="1">ROUND(テーブル1018[[#This Row],[60代]],-2)</f>
        <v>2200</v>
      </c>
      <c r="Y47" s="3">
        <f ca="1">ROUND(テーブル1018[[#This Row],[70歳以上]],-2)</f>
        <v>23100</v>
      </c>
      <c r="Z47" s="3"/>
      <c r="AB47" s="5" t="s">
        <v>49</v>
      </c>
      <c r="AC47" s="6">
        <f ca="1">ROUND(テーブル101832[[#This Row],[20代]],-2)</f>
        <v>1900</v>
      </c>
      <c r="AD47" s="6">
        <f ca="1">ROUND(テーブル101832[[#This Row],[30代]],-2)</f>
        <v>7500</v>
      </c>
      <c r="AE47" s="6">
        <f ca="1">ROUND(テーブル101832[[#This Row],[40代]],-2)</f>
        <v>6300</v>
      </c>
      <c r="AF47" s="6">
        <f ca="1">ROUND(テーブル101832[[#This Row],[50代]],-3)</f>
        <v>19000</v>
      </c>
      <c r="AG47" s="6">
        <f ca="1">ROUND(テーブル101832[[#This Row],[60代]],-2)</f>
        <v>1600</v>
      </c>
      <c r="AH47" s="6">
        <f ca="1">ROUND(テーブル101832[[#This Row],[70歳以上]],-3)</f>
        <v>36000</v>
      </c>
      <c r="AI47" s="6"/>
      <c r="AK47" s="5" t="s">
        <v>49</v>
      </c>
      <c r="AL47">
        <f ca="1">ROUND(テーブル10183224[[#This Row],[20代]],-2)</f>
        <v>3500</v>
      </c>
      <c r="AM47">
        <f ca="1">ROUND(テーブル10183224[[#This Row],[30代]],-2)</f>
        <v>4000</v>
      </c>
      <c r="AN47">
        <f ca="1">ROUND(テーブル10183224[[#This Row],[40代]],-3)</f>
        <v>11000</v>
      </c>
      <c r="AO47">
        <f ca="1">ROUND(テーブル10183224[[#This Row],[50代]],-3)</f>
        <v>16000</v>
      </c>
      <c r="AP47">
        <f ca="1">ROUND(テーブル10183224[[#This Row],[60代]],-2)</f>
        <v>2600</v>
      </c>
      <c r="AQ47">
        <f ca="1">ROUND(テーブル10183224[[#This Row],[70歳以上]],-3)</f>
        <v>16000</v>
      </c>
    </row>
    <row r="48" spans="1:43" x14ac:dyDescent="0.55000000000000004">
      <c r="A48" s="5" t="s">
        <v>50</v>
      </c>
      <c r="B48" s="3">
        <f ca="1">ROUND(テーブル9[[#This Row],[20代]],-2)</f>
        <v>9500</v>
      </c>
      <c r="C48" s="3">
        <f ca="1">ROUND(テーブル9[[#This Row],[30代]],-2)</f>
        <v>4000</v>
      </c>
      <c r="D48" s="3">
        <f ca="1">ROUND(テーブル9[[#This Row],[40代]],-2)</f>
        <v>11200</v>
      </c>
      <c r="E48" s="3">
        <f ca="1">ROUND(テーブル9[[#This Row],[50代]],-2)</f>
        <v>9700</v>
      </c>
      <c r="F48" s="3">
        <f ca="1">ROUND(テーブル9[[#This Row],[60代]],-2)</f>
        <v>7100</v>
      </c>
      <c r="G48" s="3">
        <f ca="1">ROUND(テーブル9[[#This Row],[70歳以上]],-2)</f>
        <v>29600</v>
      </c>
      <c r="H48" s="3"/>
      <c r="I48" s="4"/>
      <c r="J48" s="5" t="s">
        <v>50</v>
      </c>
      <c r="K48" s="3">
        <f ca="1">ROUND(テーブル10[[#This Row],[20代]],-2)</f>
        <v>1100</v>
      </c>
      <c r="L48" s="3">
        <f ca="1">ROUND(テーブル10[[#This Row],[30代]],-2)</f>
        <v>3800</v>
      </c>
      <c r="M48" s="3">
        <f ca="1">ROUND(テーブル10[[#This Row],[40代]],-2)</f>
        <v>11100</v>
      </c>
      <c r="N48" s="3">
        <f ca="1">ROUND(テーブル10[[#This Row],[50代]],-2)</f>
        <v>16800</v>
      </c>
      <c r="O48" s="3">
        <f ca="1">ROUND(テーブル10[[#This Row],[60代]],-2)</f>
        <v>2900</v>
      </c>
      <c r="P48" s="3">
        <f ca="1">ROUND(テーブル10[[#This Row],[70歳以上]],-2)</f>
        <v>30700</v>
      </c>
      <c r="Q48" s="3"/>
      <c r="R48" s="4"/>
      <c r="S48" s="5" t="s">
        <v>50</v>
      </c>
      <c r="T48" s="3">
        <f ca="1">ROUND(テーブル1018[[#This Row],[20代]],-2)</f>
        <v>900</v>
      </c>
      <c r="U48" s="3">
        <f ca="1">ROUND(テーブル1018[[#This Row],[30代]],-2)</f>
        <v>6600</v>
      </c>
      <c r="V48" s="3">
        <f ca="1">ROUND(テーブル1018[[#This Row],[40代]],-2)</f>
        <v>7800</v>
      </c>
      <c r="W48" s="3">
        <f ca="1">ROUND(テーブル1018[[#This Row],[50代]],-2)</f>
        <v>23000</v>
      </c>
      <c r="X48" s="3">
        <f ca="1">ROUND(テーブル1018[[#This Row],[60代]],-2)</f>
        <v>1900</v>
      </c>
      <c r="Y48" s="3">
        <f ca="1">ROUND(テーブル1018[[#This Row],[70歳以上]],-2)</f>
        <v>26000</v>
      </c>
      <c r="Z48" s="3"/>
      <c r="AB48" s="5" t="s">
        <v>50</v>
      </c>
      <c r="AC48" s="6">
        <f ca="1">ROUND(テーブル101832[[#This Row],[20代]],-2)</f>
        <v>2200</v>
      </c>
      <c r="AD48" s="6">
        <f ca="1">ROUND(テーブル101832[[#This Row],[30代]],-2)</f>
        <v>7800</v>
      </c>
      <c r="AE48" s="6">
        <f ca="1">ROUND(テーブル101832[[#This Row],[40代]],-2)</f>
        <v>6600</v>
      </c>
      <c r="AF48" s="6">
        <f ca="1">ROUND(テーブル101832[[#This Row],[50代]],-3)</f>
        <v>19000</v>
      </c>
      <c r="AG48" s="6">
        <f ca="1">ROUND(テーブル101832[[#This Row],[60代]],-2)</f>
        <v>1800</v>
      </c>
      <c r="AH48" s="6">
        <f ca="1">ROUND(テーブル101832[[#This Row],[70歳以上]],-3)</f>
        <v>36000</v>
      </c>
      <c r="AI48" s="6"/>
      <c r="AK48" s="5" t="s">
        <v>50</v>
      </c>
      <c r="AL48">
        <f ca="1">ROUND(テーブル10183224[[#This Row],[20代]],-2)</f>
        <v>3600</v>
      </c>
      <c r="AM48">
        <f ca="1">ROUND(テーブル10183224[[#This Row],[30代]],-2)</f>
        <v>3800</v>
      </c>
      <c r="AN48">
        <f ca="1">ROUND(テーブル10183224[[#This Row],[40代]],-3)</f>
        <v>11000</v>
      </c>
      <c r="AO48">
        <f ca="1">ROUND(テーブル10183224[[#This Row],[50代]],-3)</f>
        <v>16000</v>
      </c>
      <c r="AP48">
        <f ca="1">ROUND(テーブル10183224[[#This Row],[60代]],-2)</f>
        <v>2600</v>
      </c>
      <c r="AQ48">
        <f ca="1">ROUND(テーブル10183224[[#This Row],[70歳以上]],-3)</f>
        <v>16000</v>
      </c>
    </row>
    <row r="49" spans="1:43" x14ac:dyDescent="0.55000000000000004">
      <c r="A49" s="5" t="s">
        <v>51</v>
      </c>
      <c r="B49" s="3">
        <f ca="1">ROUND(テーブル9[[#This Row],[20代]],-2)</f>
        <v>9200</v>
      </c>
      <c r="C49" s="3">
        <f ca="1">ROUND(テーブル9[[#This Row],[30代]],-2)</f>
        <v>4100</v>
      </c>
      <c r="D49" s="3">
        <f ca="1">ROUND(テーブル9[[#This Row],[40代]],-2)</f>
        <v>11200</v>
      </c>
      <c r="E49" s="3">
        <f ca="1">ROUND(テーブル9[[#This Row],[50代]],-2)</f>
        <v>9500</v>
      </c>
      <c r="F49" s="3">
        <f ca="1">ROUND(テーブル9[[#This Row],[60代]],-2)</f>
        <v>7000</v>
      </c>
      <c r="G49" s="3">
        <f ca="1">ROUND(テーブル9[[#This Row],[70歳以上]],-2)</f>
        <v>30000</v>
      </c>
      <c r="H49" s="3"/>
      <c r="I49" s="4"/>
      <c r="J49" s="5" t="s">
        <v>51</v>
      </c>
      <c r="K49" s="3">
        <f ca="1">ROUND(テーブル10[[#This Row],[20代]],-2)</f>
        <v>900</v>
      </c>
      <c r="L49" s="3">
        <f ca="1">ROUND(テーブル10[[#This Row],[30代]],-2)</f>
        <v>5400</v>
      </c>
      <c r="M49" s="3">
        <f ca="1">ROUND(テーブル10[[#This Row],[40代]],-2)</f>
        <v>11100</v>
      </c>
      <c r="N49" s="3">
        <f ca="1">ROUND(テーブル10[[#This Row],[50代]],-2)</f>
        <v>16800</v>
      </c>
      <c r="O49" s="3">
        <f ca="1">ROUND(テーブル10[[#This Row],[60代]],-2)</f>
        <v>3300</v>
      </c>
      <c r="P49" s="3">
        <f ca="1">ROUND(テーブル10[[#This Row],[70歳以上]],-2)</f>
        <v>31900</v>
      </c>
      <c r="Q49" s="3"/>
      <c r="R49" s="4"/>
      <c r="S49" s="5" t="s">
        <v>51</v>
      </c>
      <c r="T49" s="3">
        <f ca="1">ROUND(テーブル1018[[#This Row],[20代]],-2)</f>
        <v>700</v>
      </c>
      <c r="U49" s="3">
        <f ca="1">ROUND(テーブル1018[[#This Row],[30代]],-2)</f>
        <v>8700</v>
      </c>
      <c r="V49" s="3">
        <f ca="1">ROUND(テーブル1018[[#This Row],[40代]],-2)</f>
        <v>7700</v>
      </c>
      <c r="W49" s="3">
        <f ca="1">ROUND(テーブル1018[[#This Row],[50代]],-2)</f>
        <v>22700</v>
      </c>
      <c r="X49" s="3">
        <f ca="1">ROUND(テーブル1018[[#This Row],[60代]],-2)</f>
        <v>2400</v>
      </c>
      <c r="Y49" s="3">
        <f ca="1">ROUND(テーブル1018[[#This Row],[70歳以上]],-2)</f>
        <v>27600</v>
      </c>
      <c r="Z49" s="3"/>
      <c r="AB49" s="5" t="s">
        <v>51</v>
      </c>
      <c r="AC49" s="6">
        <f ca="1">ROUND(テーブル101832[[#This Row],[20代]],-2)</f>
        <v>1900</v>
      </c>
      <c r="AD49" s="6">
        <f ca="1">ROUND(テーブル101832[[#This Row],[30代]],-2)</f>
        <v>7900</v>
      </c>
      <c r="AE49" s="6">
        <f ca="1">ROUND(テーブル101832[[#This Row],[40代]],-2)</f>
        <v>6400</v>
      </c>
      <c r="AF49" s="6">
        <f ca="1">ROUND(テーブル101832[[#This Row],[50代]],-3)</f>
        <v>18000</v>
      </c>
      <c r="AG49" s="6">
        <f ca="1">ROUND(テーブル101832[[#This Row],[60代]],-2)</f>
        <v>1800</v>
      </c>
      <c r="AH49" s="6">
        <f ca="1">ROUND(テーブル101832[[#This Row],[70歳以上]],-3)</f>
        <v>37000</v>
      </c>
      <c r="AI49" s="6"/>
      <c r="AK49" s="5" t="s">
        <v>51</v>
      </c>
      <c r="AL49">
        <f ca="1">ROUND(テーブル10183224[[#This Row],[20代]],-2)</f>
        <v>3700</v>
      </c>
      <c r="AM49">
        <f ca="1">ROUND(テーブル10183224[[#This Row],[30代]],-2)</f>
        <v>3800</v>
      </c>
      <c r="AN49">
        <f ca="1">ROUND(テーブル10183224[[#This Row],[40代]],-3)</f>
        <v>10000</v>
      </c>
      <c r="AO49">
        <f ca="1">ROUND(テーブル10183224[[#This Row],[50代]],-3)</f>
        <v>15000</v>
      </c>
      <c r="AP49">
        <f ca="1">ROUND(テーブル10183224[[#This Row],[60代]],-2)</f>
        <v>2900</v>
      </c>
      <c r="AQ49">
        <f ca="1">ROUND(テーブル10183224[[#This Row],[70歳以上]],-3)</f>
        <v>16000</v>
      </c>
    </row>
    <row r="50" spans="1:43" x14ac:dyDescent="0.55000000000000004">
      <c r="A50" s="5" t="s">
        <v>52</v>
      </c>
      <c r="B50" s="3">
        <f ca="1">ROUND(テーブル9[[#This Row],[20代]],-2)</f>
        <v>9100</v>
      </c>
      <c r="C50" s="3">
        <f ca="1">ROUND(テーブル9[[#This Row],[30代]],-2)</f>
        <v>4000</v>
      </c>
      <c r="D50" s="3">
        <f ca="1">ROUND(テーブル9[[#This Row],[40代]],-2)</f>
        <v>11200</v>
      </c>
      <c r="E50" s="3">
        <f ca="1">ROUND(テーブル9[[#This Row],[50代]],-2)</f>
        <v>9400</v>
      </c>
      <c r="F50" s="3">
        <f ca="1">ROUND(テーブル9[[#This Row],[60代]],-2)</f>
        <v>6900</v>
      </c>
      <c r="G50" s="3">
        <f ca="1">ROUND(テーブル9[[#This Row],[70歳以上]],-2)</f>
        <v>29900</v>
      </c>
      <c r="H50" s="3"/>
      <c r="I50" s="4"/>
      <c r="J50" s="5" t="s">
        <v>52</v>
      </c>
      <c r="K50" s="3">
        <f ca="1">ROUND(テーブル10[[#This Row],[20代]],-2)</f>
        <v>1300</v>
      </c>
      <c r="L50" s="3">
        <f ca="1">ROUND(テーブル10[[#This Row],[30代]],-2)</f>
        <v>6500</v>
      </c>
      <c r="M50" s="3">
        <f ca="1">ROUND(テーブル10[[#This Row],[40代]],-2)</f>
        <v>11200</v>
      </c>
      <c r="N50" s="3">
        <f ca="1">ROUND(テーブル10[[#This Row],[50代]],-2)</f>
        <v>16800</v>
      </c>
      <c r="O50" s="3">
        <f ca="1">ROUND(テーブル10[[#This Row],[60代]],-2)</f>
        <v>3300</v>
      </c>
      <c r="P50" s="3">
        <f ca="1">ROUND(テーブル10[[#This Row],[70歳以上]],-2)</f>
        <v>34200</v>
      </c>
      <c r="Q50" s="3"/>
      <c r="R50" s="4"/>
      <c r="S50" s="5" t="s">
        <v>52</v>
      </c>
      <c r="T50" s="3">
        <f ca="1">ROUND(テーブル1018[[#This Row],[20代]],-2)</f>
        <v>400</v>
      </c>
      <c r="U50" s="3">
        <f ca="1">ROUND(テーブル1018[[#This Row],[30代]],-2)</f>
        <v>10100</v>
      </c>
      <c r="V50" s="3">
        <f ca="1">ROUND(テーブル1018[[#This Row],[40代]],-2)</f>
        <v>7500</v>
      </c>
      <c r="W50" s="3">
        <f ca="1">ROUND(テーブル1018[[#This Row],[50代]],-2)</f>
        <v>22800</v>
      </c>
      <c r="X50" s="3">
        <f ca="1">ROUND(テーブル1018[[#This Row],[60代]],-2)</f>
        <v>2200</v>
      </c>
      <c r="Y50" s="3">
        <f ca="1">ROUND(テーブル1018[[#This Row],[70歳以上]],-2)</f>
        <v>31200</v>
      </c>
      <c r="Z50" s="3"/>
      <c r="AB50" s="5" t="s">
        <v>52</v>
      </c>
      <c r="AC50" s="6">
        <f ca="1">ROUND(テーブル101832[[#This Row],[20代]],-2)</f>
        <v>1900</v>
      </c>
      <c r="AD50" s="6">
        <f ca="1">ROUND(テーブル101832[[#This Row],[30代]],-2)</f>
        <v>7900</v>
      </c>
      <c r="AE50" s="6">
        <f ca="1">ROUND(テーブル101832[[#This Row],[40代]],-2)</f>
        <v>6400</v>
      </c>
      <c r="AF50" s="6">
        <f ca="1">ROUND(テーブル101832[[#This Row],[50代]],-3)</f>
        <v>18000</v>
      </c>
      <c r="AG50" s="6">
        <f ca="1">ROUND(テーブル101832[[#This Row],[60代]],-2)</f>
        <v>2100</v>
      </c>
      <c r="AH50" s="6">
        <f ca="1">ROUND(テーブル101832[[#This Row],[70歳以上]],-3)</f>
        <v>37000</v>
      </c>
      <c r="AI50" s="6"/>
      <c r="AK50" s="5" t="s">
        <v>52</v>
      </c>
      <c r="AL50">
        <f ca="1">ROUND(テーブル10183224[[#This Row],[20代]],-2)</f>
        <v>3400</v>
      </c>
      <c r="AM50">
        <f ca="1">ROUND(テーブル10183224[[#This Row],[30代]],-2)</f>
        <v>3700</v>
      </c>
      <c r="AN50">
        <f ca="1">ROUND(テーブル10183224[[#This Row],[40代]],-3)</f>
        <v>10000</v>
      </c>
      <c r="AO50">
        <f ca="1">ROUND(テーブル10183224[[#This Row],[50代]],-3)</f>
        <v>15000</v>
      </c>
      <c r="AP50">
        <f ca="1">ROUND(テーブル10183224[[#This Row],[60代]],-2)</f>
        <v>2700</v>
      </c>
      <c r="AQ50">
        <f ca="1">ROUND(テーブル10183224[[#This Row],[70歳以上]],-3)</f>
        <v>16000</v>
      </c>
    </row>
    <row r="51" spans="1:43" x14ac:dyDescent="0.55000000000000004">
      <c r="A51" s="5" t="s">
        <v>53</v>
      </c>
      <c r="B51" s="3">
        <f ca="1">ROUND(テーブル9[[#This Row],[20代]],-2)</f>
        <v>9000</v>
      </c>
      <c r="C51" s="3">
        <f ca="1">ROUND(テーブル9[[#This Row],[30代]],-2)</f>
        <v>4100</v>
      </c>
      <c r="D51" s="3">
        <f ca="1">ROUND(テーブル9[[#This Row],[40代]],-2)</f>
        <v>11200</v>
      </c>
      <c r="E51" s="3">
        <f ca="1">ROUND(テーブル9[[#This Row],[50代]],-2)</f>
        <v>9500</v>
      </c>
      <c r="F51" s="3">
        <f ca="1">ROUND(テーブル9[[#This Row],[60代]],-2)</f>
        <v>6800</v>
      </c>
      <c r="G51" s="3">
        <f ca="1">ROUND(テーブル9[[#This Row],[70歳以上]],-2)</f>
        <v>29900</v>
      </c>
      <c r="H51" s="3"/>
      <c r="I51" s="4"/>
      <c r="J51" s="5" t="s">
        <v>53</v>
      </c>
      <c r="K51" s="3">
        <f ca="1">ROUND(テーブル10[[#This Row],[20代]],-2)</f>
        <v>1300</v>
      </c>
      <c r="L51" s="3">
        <f ca="1">ROUND(テーブル10[[#This Row],[30代]],-2)</f>
        <v>7400</v>
      </c>
      <c r="M51" s="3">
        <f ca="1">ROUND(テーブル10[[#This Row],[40代]],-2)</f>
        <v>11100</v>
      </c>
      <c r="N51" s="3">
        <f ca="1">ROUND(テーブル10[[#This Row],[50代]],-2)</f>
        <v>16900</v>
      </c>
      <c r="O51" s="3">
        <f ca="1">ROUND(テーブル10[[#This Row],[60代]],-2)</f>
        <v>3100</v>
      </c>
      <c r="P51" s="3">
        <f ca="1">ROUND(テーブル10[[#This Row],[70歳以上]],-2)</f>
        <v>37000</v>
      </c>
      <c r="Q51" s="3"/>
      <c r="R51" s="4"/>
      <c r="S51" s="5" t="s">
        <v>53</v>
      </c>
      <c r="T51" s="3">
        <f ca="1">ROUND(テーブル1018[[#This Row],[20代]],-2)</f>
        <v>500</v>
      </c>
      <c r="U51" s="3">
        <f ca="1">ROUND(テーブル1018[[#This Row],[30代]],-2)</f>
        <v>10600</v>
      </c>
      <c r="V51" s="3">
        <f ca="1">ROUND(テーブル1018[[#This Row],[40代]],-2)</f>
        <v>7600</v>
      </c>
      <c r="W51" s="3">
        <f ca="1">ROUND(テーブル1018[[#This Row],[50代]],-2)</f>
        <v>22800</v>
      </c>
      <c r="X51" s="3">
        <f ca="1">ROUND(テーブル1018[[#This Row],[60代]],-2)</f>
        <v>1900</v>
      </c>
      <c r="Y51" s="3">
        <f ca="1">ROUND(テーブル1018[[#This Row],[70歳以上]],-2)</f>
        <v>33800</v>
      </c>
      <c r="Z51" s="3"/>
      <c r="AB51" s="5" t="s">
        <v>53</v>
      </c>
      <c r="AC51" s="6">
        <f ca="1">ROUND(テーブル101832[[#This Row],[20代]],-2)</f>
        <v>2700</v>
      </c>
      <c r="AD51" s="6">
        <f ca="1">ROUND(テーブル101832[[#This Row],[30代]],-2)</f>
        <v>7900</v>
      </c>
      <c r="AE51" s="6">
        <f ca="1">ROUND(テーブル101832[[#This Row],[40代]],-2)</f>
        <v>7000</v>
      </c>
      <c r="AF51" s="6">
        <f ca="1">ROUND(テーブル101832[[#This Row],[50代]],-3)</f>
        <v>19000</v>
      </c>
      <c r="AG51" s="6">
        <f ca="1">ROUND(テーブル101832[[#This Row],[60代]],-2)</f>
        <v>2300</v>
      </c>
      <c r="AH51" s="6">
        <f ca="1">ROUND(テーブル101832[[#This Row],[70歳以上]],-3)</f>
        <v>38000</v>
      </c>
      <c r="AI51" s="6"/>
      <c r="AK51" s="5" t="s">
        <v>53</v>
      </c>
      <c r="AL51">
        <f ca="1">ROUND(テーブル10183224[[#This Row],[20代]],-2)</f>
        <v>3200</v>
      </c>
      <c r="AM51">
        <f ca="1">ROUND(テーブル10183224[[#This Row],[30代]],-2)</f>
        <v>3700</v>
      </c>
      <c r="AN51">
        <f ca="1">ROUND(テーブル10183224[[#This Row],[40代]],-3)</f>
        <v>11000</v>
      </c>
      <c r="AO51">
        <f ca="1">ROUND(テーブル10183224[[#This Row],[50代]],-3)</f>
        <v>16000</v>
      </c>
      <c r="AP51">
        <f ca="1">ROUND(テーブル10183224[[#This Row],[60代]],-2)</f>
        <v>2900</v>
      </c>
      <c r="AQ51">
        <f ca="1">ROUND(テーブル10183224[[#This Row],[70歳以上]],-3)</f>
        <v>16000</v>
      </c>
    </row>
  </sheetData>
  <phoneticPr fontId="1"/>
  <pageMargins left="0.7" right="0.7" top="0.75" bottom="0.75" header="0.3" footer="0.3"/>
  <pageSetup paperSize="9" scale="17" orientation="landscape" r:id="rId1"/>
  <tableParts count="5">
    <tablePart r:id="rId2"/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51"/>
  <sheetViews>
    <sheetView tabSelected="1" showRuler="0" topLeftCell="L1" zoomScale="40" zoomScaleNormal="40" zoomScalePageLayoutView="40" workbookViewId="0">
      <selection activeCell="AX17" sqref="AX17"/>
    </sheetView>
  </sheetViews>
  <sheetFormatPr defaultRowHeight="18" x14ac:dyDescent="0.55000000000000004"/>
  <cols>
    <col min="1" max="1" width="9" customWidth="1"/>
    <col min="7" max="8" width="10.33203125" customWidth="1"/>
    <col min="16" max="17" width="10.33203125" customWidth="1"/>
  </cols>
  <sheetData>
    <row r="1" spans="1:43" x14ac:dyDescent="0.55000000000000004">
      <c r="A1" s="1" t="s">
        <v>63</v>
      </c>
    </row>
    <row r="2" spans="1:43" x14ac:dyDescent="0.55000000000000004">
      <c r="A2" t="s">
        <v>58</v>
      </c>
      <c r="G2" t="s">
        <v>56</v>
      </c>
      <c r="P2" t="s">
        <v>56</v>
      </c>
      <c r="Y2" t="s">
        <v>56</v>
      </c>
      <c r="AH2" t="s">
        <v>56</v>
      </c>
      <c r="AQ2" t="s">
        <v>56</v>
      </c>
    </row>
    <row r="3" spans="1:43" x14ac:dyDescent="0.55000000000000004">
      <c r="A3" s="2" t="s">
        <v>55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/>
      <c r="J3" s="2" t="s">
        <v>57</v>
      </c>
      <c r="K3" s="2" t="s">
        <v>0</v>
      </c>
      <c r="L3" s="2" t="s">
        <v>1</v>
      </c>
      <c r="M3" s="2" t="s">
        <v>2</v>
      </c>
      <c r="N3" s="2" t="s">
        <v>3</v>
      </c>
      <c r="O3" s="2" t="s">
        <v>4</v>
      </c>
      <c r="P3" s="2" t="s">
        <v>5</v>
      </c>
      <c r="Q3" s="2"/>
      <c r="S3" s="2" t="s">
        <v>64</v>
      </c>
      <c r="T3" s="2" t="s">
        <v>0</v>
      </c>
      <c r="U3" s="2" t="s">
        <v>1</v>
      </c>
      <c r="V3" s="2" t="s">
        <v>2</v>
      </c>
      <c r="W3" s="2" t="s">
        <v>3</v>
      </c>
      <c r="X3" s="2" t="s">
        <v>4</v>
      </c>
      <c r="Y3" s="2" t="s">
        <v>5</v>
      </c>
      <c r="Z3" s="2"/>
      <c r="AB3" s="2" t="s">
        <v>66</v>
      </c>
      <c r="AC3" s="2" t="s">
        <v>0</v>
      </c>
      <c r="AD3" s="2" t="s">
        <v>1</v>
      </c>
      <c r="AE3" s="2" t="s">
        <v>2</v>
      </c>
      <c r="AF3" s="2" t="s">
        <v>3</v>
      </c>
      <c r="AG3" s="2" t="s">
        <v>4</v>
      </c>
      <c r="AH3" s="2" t="s">
        <v>5</v>
      </c>
      <c r="AI3" s="2"/>
      <c r="AK3" s="2" t="s">
        <v>68</v>
      </c>
      <c r="AL3" s="2" t="s">
        <v>0</v>
      </c>
      <c r="AM3" s="2" t="s">
        <v>1</v>
      </c>
      <c r="AN3" s="2" t="s">
        <v>2</v>
      </c>
      <c r="AO3" s="2" t="s">
        <v>3</v>
      </c>
      <c r="AP3" s="2" t="s">
        <v>4</v>
      </c>
      <c r="AQ3" s="2" t="s">
        <v>5</v>
      </c>
    </row>
    <row r="4" spans="1:43" x14ac:dyDescent="0.55000000000000004">
      <c r="A4" s="5" t="s">
        <v>6</v>
      </c>
      <c r="B4" s="3">
        <f ca="1">ROUND(テーブル11[[#This Row],[20代]],-3)</f>
        <v>11000</v>
      </c>
      <c r="C4" s="3">
        <f ca="1">ROUND(テーブル11[[#This Row],[30代]],-3)</f>
        <v>11000</v>
      </c>
      <c r="D4" s="3">
        <f ca="1">ROUND(テーブル11[[#This Row],[40代]],-3)</f>
        <v>15000</v>
      </c>
      <c r="E4" s="3">
        <f ca="1">ROUND(テーブル11[[#This Row],[50代]],-3)</f>
        <v>13000</v>
      </c>
      <c r="F4" s="3">
        <f ca="1">ROUND(テーブル11[[#This Row],[60代]],-3)</f>
        <v>21000</v>
      </c>
      <c r="G4" s="3">
        <f ca="1">ROUND(テーブル11[[#This Row],[70歳以上]],-3)</f>
        <v>47000</v>
      </c>
      <c r="H4" s="3"/>
      <c r="I4" s="4"/>
      <c r="J4" s="5" t="s">
        <v>6</v>
      </c>
      <c r="K4" s="3">
        <f ca="1">ROUND(テーブル12[[#This Row],[20代]],-3)</f>
        <v>37000</v>
      </c>
      <c r="L4" s="3">
        <f ca="1">ROUND(テーブル12[[#This Row],[30代]],-3)</f>
        <v>10000</v>
      </c>
      <c r="M4" s="3">
        <f ca="1">ROUND(テーブル12[[#This Row],[40代]],-3)</f>
        <v>11000</v>
      </c>
      <c r="N4" s="3">
        <f ca="1">ROUND(テーブル12[[#This Row],[50代]],-3)</f>
        <v>13000</v>
      </c>
      <c r="O4" s="3">
        <f ca="1">ROUND(テーブル12[[#This Row],[60代]],-3)</f>
        <v>14000</v>
      </c>
      <c r="P4" s="3">
        <f ca="1">ROUND(テーブル12[[#This Row],[70歳以上]],-3)</f>
        <v>24000</v>
      </c>
      <c r="Q4" s="3"/>
      <c r="R4" s="4"/>
      <c r="S4" s="5" t="s">
        <v>6</v>
      </c>
      <c r="T4" s="3">
        <f ca="1">ROUND(テーブル1219[[#This Row],[20代]],-3)</f>
        <v>46000</v>
      </c>
      <c r="U4" s="3">
        <f ca="1">ROUND(テーブル1219[[#This Row],[30代]],-3)</f>
        <v>16000</v>
      </c>
      <c r="V4" s="3">
        <f ca="1">ROUND(テーブル1219[[#This Row],[40代]],-3)</f>
        <v>11000</v>
      </c>
      <c r="W4" s="3">
        <f ca="1">ROUND(テーブル1219[[#This Row],[50代]],-3)</f>
        <v>23000</v>
      </c>
      <c r="X4" s="3">
        <f ca="1">ROUND(テーブル1219[[#This Row],[60代]],-3)</f>
        <v>26000</v>
      </c>
      <c r="Y4" s="3">
        <f ca="1">ROUND(テーブル1219[[#This Row],[70歳以上]],-3)</f>
        <v>21000</v>
      </c>
      <c r="Z4" s="3"/>
      <c r="AB4" s="5" t="s">
        <v>6</v>
      </c>
      <c r="AC4" s="6">
        <f ca="1">ROUND(テーブル121934[[#This Row],[20代]],-3)</f>
        <v>31000</v>
      </c>
      <c r="AD4" s="6">
        <f ca="1">ROUND(テーブル121934[[#This Row],[30代]],-3)</f>
        <v>9000</v>
      </c>
      <c r="AE4" s="6">
        <f ca="1">ROUND(テーブル121934[[#This Row],[40代]],-3)</f>
        <v>18000</v>
      </c>
      <c r="AF4" s="6">
        <f ca="1">ROUND(テーブル121934[[#This Row],[50代]],-3)</f>
        <v>16000</v>
      </c>
      <c r="AG4" s="6">
        <f ca="1">ROUND(テーブル121934[[#This Row],[60代]],-3)</f>
        <v>30000</v>
      </c>
      <c r="AH4" s="6">
        <f ca="1">ROUND(テーブル121934[[#This Row],[70歳以上]],-3)</f>
        <v>46000</v>
      </c>
      <c r="AI4" s="6"/>
      <c r="AK4" s="5" t="s">
        <v>6</v>
      </c>
      <c r="AL4">
        <f ca="1">ROUND(テーブル12193425[[#This Row],[20代]],-3)</f>
        <v>24000</v>
      </c>
      <c r="AM4">
        <f ca="1">ROUND(テーブル12193425[[#This Row],[30代]],-3)</f>
        <v>14000</v>
      </c>
      <c r="AN4">
        <f ca="1">ROUND(テーブル12193425[[#This Row],[40代]],-3)</f>
        <v>13000</v>
      </c>
      <c r="AO4">
        <f ca="1">ROUND(テーブル12193425[[#This Row],[50代]],-3)</f>
        <v>14000</v>
      </c>
      <c r="AP4">
        <f ca="1">ROUND(テーブル12193425[[#This Row],[60代]],-3)</f>
        <v>14000</v>
      </c>
      <c r="AQ4">
        <f ca="1">ROUND(テーブル12193425[[#This Row],[70歳以上]],-3)</f>
        <v>42000</v>
      </c>
    </row>
    <row r="5" spans="1:43" x14ac:dyDescent="0.55000000000000004">
      <c r="A5" s="5" t="s">
        <v>7</v>
      </c>
      <c r="B5" s="3">
        <f ca="1">ROUND(テーブル11[[#This Row],[20代]],-3)</f>
        <v>11000</v>
      </c>
      <c r="C5" s="3">
        <f ca="1">ROUND(テーブル11[[#This Row],[30代]],-3)</f>
        <v>11000</v>
      </c>
      <c r="D5" s="3">
        <f ca="1">ROUND(テーブル11[[#This Row],[40代]],-3)</f>
        <v>16000</v>
      </c>
      <c r="E5" s="3">
        <f ca="1">ROUND(テーブル11[[#This Row],[50代]],-3)</f>
        <v>14000</v>
      </c>
      <c r="F5" s="3">
        <f ca="1">ROUND(テーブル11[[#This Row],[60代]],-3)</f>
        <v>20000</v>
      </c>
      <c r="G5" s="3">
        <f ca="1">ROUND(テーブル11[[#This Row],[70歳以上]],-3)</f>
        <v>45000</v>
      </c>
      <c r="H5" s="3"/>
      <c r="I5" s="4"/>
      <c r="J5" s="5" t="s">
        <v>7</v>
      </c>
      <c r="K5" s="3">
        <f ca="1">ROUND(テーブル12[[#This Row],[20代]],-3)</f>
        <v>37000</v>
      </c>
      <c r="L5" s="3">
        <f ca="1">ROUND(テーブル12[[#This Row],[30代]],-3)</f>
        <v>10000</v>
      </c>
      <c r="M5" s="3">
        <f ca="1">ROUND(テーブル12[[#This Row],[40代]],-3)</f>
        <v>12000</v>
      </c>
      <c r="N5" s="3">
        <f ca="1">ROUND(テーブル12[[#This Row],[50代]],-3)</f>
        <v>13000</v>
      </c>
      <c r="O5" s="3">
        <f ca="1">ROUND(テーブル12[[#This Row],[60代]],-3)</f>
        <v>14000</v>
      </c>
      <c r="P5" s="3">
        <f ca="1">ROUND(テーブル12[[#This Row],[70歳以上]],-3)</f>
        <v>24000</v>
      </c>
      <c r="Q5" s="3"/>
      <c r="R5" s="4"/>
      <c r="S5" s="5" t="s">
        <v>7</v>
      </c>
      <c r="T5" s="3">
        <f ca="1">ROUND(テーブル1219[[#This Row],[20代]],-3)</f>
        <v>46000</v>
      </c>
      <c r="U5" s="3">
        <f ca="1">ROUND(テーブル1219[[#This Row],[30代]],-3)</f>
        <v>16000</v>
      </c>
      <c r="V5" s="3">
        <f ca="1">ROUND(テーブル1219[[#This Row],[40代]],-3)</f>
        <v>12000</v>
      </c>
      <c r="W5" s="3">
        <f ca="1">ROUND(テーブル1219[[#This Row],[50代]],-3)</f>
        <v>24000</v>
      </c>
      <c r="X5" s="3">
        <f ca="1">ROUND(テーブル1219[[#This Row],[60代]],-3)</f>
        <v>26000</v>
      </c>
      <c r="Y5" s="3">
        <f ca="1">ROUND(テーブル1219[[#This Row],[70歳以上]],-3)</f>
        <v>22000</v>
      </c>
      <c r="Z5" s="3"/>
      <c r="AB5" s="5" t="s">
        <v>7</v>
      </c>
      <c r="AC5" s="6">
        <f ca="1">ROUND(テーブル121934[[#This Row],[20代]],-3)</f>
        <v>31000</v>
      </c>
      <c r="AD5" s="6">
        <f ca="1">ROUND(テーブル121934[[#This Row],[30代]],-3)</f>
        <v>9000</v>
      </c>
      <c r="AE5" s="6">
        <f ca="1">ROUND(テーブル121934[[#This Row],[40代]],-3)</f>
        <v>16000</v>
      </c>
      <c r="AF5" s="6">
        <f ca="1">ROUND(テーブル121934[[#This Row],[50代]],-3)</f>
        <v>17000</v>
      </c>
      <c r="AG5" s="6">
        <f ca="1">ROUND(テーブル121934[[#This Row],[60代]],-3)</f>
        <v>33000</v>
      </c>
      <c r="AH5" s="6">
        <f ca="1">ROUND(テーブル121934[[#This Row],[70歳以上]],-3)</f>
        <v>46000</v>
      </c>
      <c r="AI5" s="6"/>
      <c r="AK5" s="5" t="s">
        <v>7</v>
      </c>
      <c r="AL5">
        <f ca="1">ROUND(テーブル12193425[[#This Row],[20代]],-3)</f>
        <v>24000</v>
      </c>
      <c r="AM5">
        <f ca="1">ROUND(テーブル12193425[[#This Row],[30代]],-3)</f>
        <v>13000</v>
      </c>
      <c r="AN5">
        <f ca="1">ROUND(テーブル12193425[[#This Row],[40代]],-3)</f>
        <v>13000</v>
      </c>
      <c r="AO5">
        <f ca="1">ROUND(テーブル12193425[[#This Row],[50代]],-3)</f>
        <v>14000</v>
      </c>
      <c r="AP5">
        <f ca="1">ROUND(テーブル12193425[[#This Row],[60代]],-3)</f>
        <v>15000</v>
      </c>
      <c r="AQ5">
        <f ca="1">ROUND(テーブル12193425[[#This Row],[70歳以上]],-3)</f>
        <v>42000</v>
      </c>
    </row>
    <row r="6" spans="1:43" x14ac:dyDescent="0.55000000000000004">
      <c r="A6" s="5" t="s">
        <v>8</v>
      </c>
      <c r="B6" s="3">
        <f ca="1">ROUND(テーブル11[[#This Row],[20代]],-3)</f>
        <v>11000</v>
      </c>
      <c r="C6" s="3">
        <f ca="1">ROUND(テーブル11[[#This Row],[30代]],-3)</f>
        <v>10000</v>
      </c>
      <c r="D6" s="3">
        <f ca="1">ROUND(テーブル11[[#This Row],[40代]],-3)</f>
        <v>16000</v>
      </c>
      <c r="E6" s="3">
        <f ca="1">ROUND(テーブル11[[#This Row],[50代]],-3)</f>
        <v>13000</v>
      </c>
      <c r="F6" s="3">
        <f ca="1">ROUND(テーブル11[[#This Row],[60代]],-3)</f>
        <v>21000</v>
      </c>
      <c r="G6" s="3">
        <f ca="1">ROUND(テーブル11[[#This Row],[70歳以上]],-3)</f>
        <v>45000</v>
      </c>
      <c r="H6" s="3"/>
      <c r="I6" s="4"/>
      <c r="J6" s="5" t="s">
        <v>8</v>
      </c>
      <c r="K6" s="3">
        <f ca="1">ROUND(テーブル12[[#This Row],[20代]],-3)</f>
        <v>32000</v>
      </c>
      <c r="L6" s="3">
        <f ca="1">ROUND(テーブル12[[#This Row],[30代]],-3)</f>
        <v>10000</v>
      </c>
      <c r="M6" s="3">
        <f ca="1">ROUND(テーブル12[[#This Row],[40代]],-3)</f>
        <v>13000</v>
      </c>
      <c r="N6" s="3">
        <f ca="1">ROUND(テーブル12[[#This Row],[50代]],-3)</f>
        <v>13000</v>
      </c>
      <c r="O6" s="3">
        <f ca="1">ROUND(テーブル12[[#This Row],[60代]],-3)</f>
        <v>13000</v>
      </c>
      <c r="P6" s="3">
        <f ca="1">ROUND(テーブル12[[#This Row],[70歳以上]],-3)</f>
        <v>24000</v>
      </c>
      <c r="Q6" s="3"/>
      <c r="R6" s="4"/>
      <c r="S6" s="5" t="s">
        <v>8</v>
      </c>
      <c r="T6" s="3">
        <f ca="1">ROUND(テーブル1219[[#This Row],[20代]],-3)</f>
        <v>45000</v>
      </c>
      <c r="U6" s="3">
        <f ca="1">ROUND(テーブル1219[[#This Row],[30代]],-3)</f>
        <v>16000</v>
      </c>
      <c r="V6" s="3">
        <f ca="1">ROUND(テーブル1219[[#This Row],[40代]],-3)</f>
        <v>15000</v>
      </c>
      <c r="W6" s="3">
        <f ca="1">ROUND(テーブル1219[[#This Row],[50代]],-3)</f>
        <v>24000</v>
      </c>
      <c r="X6" s="3">
        <f ca="1">ROUND(テーブル1219[[#This Row],[60代]],-3)</f>
        <v>26000</v>
      </c>
      <c r="Y6" s="3">
        <f ca="1">ROUND(テーブル1219[[#This Row],[70歳以上]],-3)</f>
        <v>22000</v>
      </c>
      <c r="Z6" s="3"/>
      <c r="AB6" s="5" t="s">
        <v>8</v>
      </c>
      <c r="AC6" s="6">
        <f ca="1">ROUND(テーブル121934[[#This Row],[20代]],-3)</f>
        <v>32000</v>
      </c>
      <c r="AD6" s="6">
        <f ca="1">ROUND(テーブル121934[[#This Row],[30代]],-3)</f>
        <v>9000</v>
      </c>
      <c r="AE6" s="6">
        <f ca="1">ROUND(テーブル121934[[#This Row],[40代]],-3)</f>
        <v>17000</v>
      </c>
      <c r="AF6" s="6">
        <f ca="1">ROUND(テーブル121934[[#This Row],[50代]],-3)</f>
        <v>17000</v>
      </c>
      <c r="AG6" s="6">
        <f ca="1">ROUND(テーブル121934[[#This Row],[60代]],-3)</f>
        <v>32000</v>
      </c>
      <c r="AH6" s="6">
        <f ca="1">ROUND(テーブル121934[[#This Row],[70歳以上]],-3)</f>
        <v>46000</v>
      </c>
      <c r="AI6" s="6"/>
      <c r="AK6" s="5" t="s">
        <v>8</v>
      </c>
      <c r="AL6">
        <f ca="1">ROUND(テーブル12193425[[#This Row],[20代]],-3)</f>
        <v>23000</v>
      </c>
      <c r="AM6">
        <f ca="1">ROUND(テーブル12193425[[#This Row],[30代]],-3)</f>
        <v>13000</v>
      </c>
      <c r="AN6">
        <f ca="1">ROUND(テーブル12193425[[#This Row],[40代]],-3)</f>
        <v>13000</v>
      </c>
      <c r="AO6">
        <f ca="1">ROUND(テーブル12193425[[#This Row],[50代]],-3)</f>
        <v>14000</v>
      </c>
      <c r="AP6">
        <f ca="1">ROUND(テーブル12193425[[#This Row],[60代]],-3)</f>
        <v>15000</v>
      </c>
      <c r="AQ6">
        <f ca="1">ROUND(テーブル12193425[[#This Row],[70歳以上]],-3)</f>
        <v>42000</v>
      </c>
    </row>
    <row r="7" spans="1:43" x14ac:dyDescent="0.55000000000000004">
      <c r="A7" s="5" t="s">
        <v>9</v>
      </c>
      <c r="B7" s="3">
        <f ca="1">ROUND(テーブル11[[#This Row],[20代]],-3)</f>
        <v>11000</v>
      </c>
      <c r="C7" s="3">
        <f ca="1">ROUND(テーブル11[[#This Row],[30代]],-3)</f>
        <v>10000</v>
      </c>
      <c r="D7" s="3">
        <f ca="1">ROUND(テーブル11[[#This Row],[40代]],-3)</f>
        <v>16000</v>
      </c>
      <c r="E7" s="3">
        <f ca="1">ROUND(テーブル11[[#This Row],[50代]],-3)</f>
        <v>12000</v>
      </c>
      <c r="F7" s="3">
        <f ca="1">ROUND(テーブル11[[#This Row],[60代]],-3)</f>
        <v>19000</v>
      </c>
      <c r="G7" s="3">
        <f ca="1">ROUND(テーブル11[[#This Row],[70歳以上]],-3)</f>
        <v>45000</v>
      </c>
      <c r="H7" s="3"/>
      <c r="I7" s="4"/>
      <c r="J7" s="5" t="s">
        <v>9</v>
      </c>
      <c r="K7" s="3">
        <f ca="1">ROUND(テーブル12[[#This Row],[20代]],-3)</f>
        <v>27000</v>
      </c>
      <c r="L7" s="3">
        <f ca="1">ROUND(テーブル12[[#This Row],[30代]],-3)</f>
        <v>10000</v>
      </c>
      <c r="M7" s="3">
        <f ca="1">ROUND(テーブル12[[#This Row],[40代]],-3)</f>
        <v>17000</v>
      </c>
      <c r="N7" s="3">
        <f ca="1">ROUND(テーブル12[[#This Row],[50代]],-3)</f>
        <v>13000</v>
      </c>
      <c r="O7" s="3">
        <f ca="1">ROUND(テーブル12[[#This Row],[60代]],-3)</f>
        <v>13000</v>
      </c>
      <c r="P7" s="3">
        <f ca="1">ROUND(テーブル12[[#This Row],[70歳以上]],-3)</f>
        <v>24000</v>
      </c>
      <c r="Q7" s="3"/>
      <c r="R7" s="4"/>
      <c r="S7" s="5" t="s">
        <v>9</v>
      </c>
      <c r="T7" s="3">
        <f ca="1">ROUND(テーブル1219[[#This Row],[20代]],-3)</f>
        <v>43000</v>
      </c>
      <c r="U7" s="3">
        <f ca="1">ROUND(テーブル1219[[#This Row],[30代]],-3)</f>
        <v>16000</v>
      </c>
      <c r="V7" s="3">
        <f ca="1">ROUND(テーブル1219[[#This Row],[40代]],-3)</f>
        <v>19000</v>
      </c>
      <c r="W7" s="3">
        <f ca="1">ROUND(テーブル1219[[#This Row],[50代]],-3)</f>
        <v>24000</v>
      </c>
      <c r="X7" s="3">
        <f ca="1">ROUND(テーブル1219[[#This Row],[60代]],-3)</f>
        <v>25000</v>
      </c>
      <c r="Y7" s="3">
        <f ca="1">ROUND(テーブル1219[[#This Row],[70歳以上]],-3)</f>
        <v>22000</v>
      </c>
      <c r="Z7" s="3"/>
      <c r="AB7" s="5" t="s">
        <v>9</v>
      </c>
      <c r="AC7" s="6">
        <f ca="1">ROUND(テーブル121934[[#This Row],[20代]],-3)</f>
        <v>31000</v>
      </c>
      <c r="AD7" s="6">
        <f ca="1">ROUND(テーブル121934[[#This Row],[30代]],-3)</f>
        <v>10000</v>
      </c>
      <c r="AE7" s="6">
        <f ca="1">ROUND(テーブル121934[[#This Row],[40代]],-3)</f>
        <v>19000</v>
      </c>
      <c r="AF7" s="6">
        <f ca="1">ROUND(テーブル121934[[#This Row],[50代]],-3)</f>
        <v>19000</v>
      </c>
      <c r="AG7" s="6">
        <f ca="1">ROUND(テーブル121934[[#This Row],[60代]],-3)</f>
        <v>34000</v>
      </c>
      <c r="AH7" s="6">
        <f ca="1">ROUND(テーブル121934[[#This Row],[70歳以上]],-3)</f>
        <v>46000</v>
      </c>
      <c r="AI7" s="6"/>
      <c r="AK7" s="5" t="s">
        <v>9</v>
      </c>
      <c r="AL7">
        <f ca="1">ROUND(テーブル12193425[[#This Row],[20代]],-3)</f>
        <v>22000</v>
      </c>
      <c r="AM7">
        <f ca="1">ROUND(テーブル12193425[[#This Row],[30代]],-3)</f>
        <v>14000</v>
      </c>
      <c r="AN7">
        <f ca="1">ROUND(テーブル12193425[[#This Row],[40代]],-3)</f>
        <v>13000</v>
      </c>
      <c r="AO7">
        <f ca="1">ROUND(テーブル12193425[[#This Row],[50代]],-3)</f>
        <v>14000</v>
      </c>
      <c r="AP7">
        <f ca="1">ROUND(テーブル12193425[[#This Row],[60代]],-3)</f>
        <v>15000</v>
      </c>
      <c r="AQ7">
        <f ca="1">ROUND(テーブル12193425[[#This Row],[70歳以上]],-3)</f>
        <v>44000</v>
      </c>
    </row>
    <row r="8" spans="1:43" x14ac:dyDescent="0.55000000000000004">
      <c r="A8" s="5" t="s">
        <v>10</v>
      </c>
      <c r="B8" s="3">
        <f ca="1">ROUND(テーブル11[[#This Row],[20代]],-3)</f>
        <v>12000</v>
      </c>
      <c r="C8" s="3">
        <f ca="1">ROUND(テーブル11[[#This Row],[30代]],-3)</f>
        <v>10000</v>
      </c>
      <c r="D8" s="3">
        <f ca="1">ROUND(テーブル11[[#This Row],[40代]],-3)</f>
        <v>16000</v>
      </c>
      <c r="E8" s="3">
        <f ca="1">ROUND(テーブル11[[#This Row],[50代]],-3)</f>
        <v>10000</v>
      </c>
      <c r="F8" s="3">
        <f ca="1">ROUND(テーブル11[[#This Row],[60代]],-3)</f>
        <v>19000</v>
      </c>
      <c r="G8" s="3">
        <f ca="1">ROUND(テーブル11[[#This Row],[70歳以上]],-3)</f>
        <v>43000</v>
      </c>
      <c r="H8" s="3"/>
      <c r="I8" s="4"/>
      <c r="J8" s="5" t="s">
        <v>10</v>
      </c>
      <c r="K8" s="3">
        <f ca="1">ROUND(テーブル12[[#This Row],[20代]],-3)</f>
        <v>24000</v>
      </c>
      <c r="L8" s="3">
        <f ca="1">ROUND(テーブル12[[#This Row],[30代]],-3)</f>
        <v>11000</v>
      </c>
      <c r="M8" s="3">
        <f ca="1">ROUND(テーブル12[[#This Row],[40代]],-3)</f>
        <v>16000</v>
      </c>
      <c r="N8" s="3">
        <f ca="1">ROUND(テーブル12[[#This Row],[50代]],-3)</f>
        <v>14000</v>
      </c>
      <c r="O8" s="3">
        <f ca="1">ROUND(テーブル12[[#This Row],[60代]],-3)</f>
        <v>14000</v>
      </c>
      <c r="P8" s="3">
        <f ca="1">ROUND(テーブル12[[#This Row],[70歳以上]],-3)</f>
        <v>23000</v>
      </c>
      <c r="Q8" s="3"/>
      <c r="R8" s="4"/>
      <c r="S8" s="5" t="s">
        <v>10</v>
      </c>
      <c r="T8" s="3">
        <f ca="1">ROUND(テーブル1219[[#This Row],[20代]],-3)</f>
        <v>41000</v>
      </c>
      <c r="U8" s="3">
        <f ca="1">ROUND(テーブル1219[[#This Row],[30代]],-3)</f>
        <v>16000</v>
      </c>
      <c r="V8" s="3">
        <f ca="1">ROUND(テーブル1219[[#This Row],[40代]],-3)</f>
        <v>17000</v>
      </c>
      <c r="W8" s="3">
        <f ca="1">ROUND(テーブル1219[[#This Row],[50代]],-3)</f>
        <v>25000</v>
      </c>
      <c r="X8" s="3">
        <f ca="1">ROUND(テーブル1219[[#This Row],[60代]],-3)</f>
        <v>24000</v>
      </c>
      <c r="Y8" s="3">
        <f ca="1">ROUND(テーブル1219[[#This Row],[70歳以上]],-3)</f>
        <v>21000</v>
      </c>
      <c r="Z8" s="3"/>
      <c r="AB8" s="5" t="s">
        <v>10</v>
      </c>
      <c r="AC8" s="6">
        <f ca="1">ROUND(テーブル121934[[#This Row],[20代]],-3)</f>
        <v>31000</v>
      </c>
      <c r="AD8" s="6">
        <f ca="1">ROUND(テーブル121934[[#This Row],[30代]],-3)</f>
        <v>22000</v>
      </c>
      <c r="AE8" s="6">
        <f ca="1">ROUND(テーブル121934[[#This Row],[40代]],-3)</f>
        <v>19000</v>
      </c>
      <c r="AF8" s="6">
        <f ca="1">ROUND(テーブル121934[[#This Row],[50代]],-3)</f>
        <v>22000</v>
      </c>
      <c r="AG8" s="6">
        <f ca="1">ROUND(テーブル121934[[#This Row],[60代]],-3)</f>
        <v>35000</v>
      </c>
      <c r="AH8" s="6">
        <f ca="1">ROUND(テーブル121934[[#This Row],[70歳以上]],-3)</f>
        <v>52000</v>
      </c>
      <c r="AI8" s="6"/>
      <c r="AK8" s="5" t="s">
        <v>10</v>
      </c>
      <c r="AL8">
        <f ca="1">ROUND(テーブル12193425[[#This Row],[20代]],-3)</f>
        <v>22000</v>
      </c>
      <c r="AM8">
        <f ca="1">ROUND(テーブル12193425[[#This Row],[30代]],-3)</f>
        <v>19000</v>
      </c>
      <c r="AN8">
        <f ca="1">ROUND(テーブル12193425[[#This Row],[40代]],-3)</f>
        <v>13000</v>
      </c>
      <c r="AO8">
        <f ca="1">ROUND(テーブル12193425[[#This Row],[50代]],-3)</f>
        <v>15000</v>
      </c>
      <c r="AP8">
        <f ca="1">ROUND(テーブル12193425[[#This Row],[60代]],-3)</f>
        <v>15000</v>
      </c>
      <c r="AQ8">
        <f ca="1">ROUND(テーブル12193425[[#This Row],[70歳以上]],-3)</f>
        <v>45000</v>
      </c>
    </row>
    <row r="9" spans="1:43" x14ac:dyDescent="0.55000000000000004">
      <c r="A9" s="5" t="s">
        <v>11</v>
      </c>
      <c r="B9" s="3">
        <f ca="1">ROUND(テーブル11[[#This Row],[20代]],-3)</f>
        <v>15000</v>
      </c>
      <c r="C9" s="3">
        <f ca="1">ROUND(テーブル11[[#This Row],[30代]],-3)</f>
        <v>11000</v>
      </c>
      <c r="D9" s="3">
        <f ca="1">ROUND(テーブル11[[#This Row],[40代]],-3)</f>
        <v>17000</v>
      </c>
      <c r="E9" s="3">
        <f ca="1">ROUND(テーブル11[[#This Row],[50代]],-3)</f>
        <v>10000</v>
      </c>
      <c r="F9" s="3">
        <f ca="1">ROUND(テーブル11[[#This Row],[60代]],-3)</f>
        <v>22000</v>
      </c>
      <c r="G9" s="3">
        <f ca="1">ROUND(テーブル11[[#This Row],[70歳以上]],-3)</f>
        <v>29000</v>
      </c>
      <c r="H9" s="3"/>
      <c r="I9" s="4"/>
      <c r="J9" s="5" t="s">
        <v>11</v>
      </c>
      <c r="K9" s="3">
        <f ca="1">ROUND(テーブル12[[#This Row],[20代]],-3)</f>
        <v>20000</v>
      </c>
      <c r="L9" s="3">
        <f ca="1">ROUND(テーブル12[[#This Row],[30代]],-3)</f>
        <v>13000</v>
      </c>
      <c r="M9" s="3">
        <f ca="1">ROUND(テーブル12[[#This Row],[40代]],-3)</f>
        <v>13000</v>
      </c>
      <c r="N9" s="3">
        <f ca="1">ROUND(テーブル12[[#This Row],[50代]],-3)</f>
        <v>16000</v>
      </c>
      <c r="O9" s="3">
        <f ca="1">ROUND(テーブル12[[#This Row],[60代]],-3)</f>
        <v>18000</v>
      </c>
      <c r="P9" s="3">
        <f ca="1">ROUND(テーブル12[[#This Row],[70歳以上]],-3)</f>
        <v>17000</v>
      </c>
      <c r="Q9" s="3"/>
      <c r="R9" s="4"/>
      <c r="S9" s="5" t="s">
        <v>11</v>
      </c>
      <c r="T9" s="3">
        <f ca="1">ROUND(テーブル1219[[#This Row],[20代]],-3)</f>
        <v>37000</v>
      </c>
      <c r="U9" s="3">
        <f ca="1">ROUND(テーブル1219[[#This Row],[30代]],-3)</f>
        <v>18000</v>
      </c>
      <c r="V9" s="3">
        <f ca="1">ROUND(テーブル1219[[#This Row],[40代]],-3)</f>
        <v>15000</v>
      </c>
      <c r="W9" s="3">
        <f ca="1">ROUND(テーブル1219[[#This Row],[50代]],-3)</f>
        <v>26000</v>
      </c>
      <c r="X9" s="3">
        <f ca="1">ROUND(テーブル1219[[#This Row],[60代]],-3)</f>
        <v>37000</v>
      </c>
      <c r="Y9" s="3">
        <f ca="1">ROUND(テーブル1219[[#This Row],[70歳以上]],-3)</f>
        <v>14000</v>
      </c>
      <c r="Z9" s="3"/>
      <c r="AB9" s="5" t="s">
        <v>11</v>
      </c>
      <c r="AC9" s="6">
        <f ca="1">ROUND(テーブル121934[[#This Row],[20代]],-3)</f>
        <v>32000</v>
      </c>
      <c r="AD9" s="6">
        <f ca="1">ROUND(テーブル121934[[#This Row],[30代]],-3)</f>
        <v>18000</v>
      </c>
      <c r="AE9" s="6">
        <f ca="1">ROUND(テーブル121934[[#This Row],[40代]],-3)</f>
        <v>21000</v>
      </c>
      <c r="AF9" s="6">
        <f ca="1">ROUND(テーブル121934[[#This Row],[50代]],-3)</f>
        <v>22000</v>
      </c>
      <c r="AG9" s="6">
        <f ca="1">ROUND(テーブル121934[[#This Row],[60代]],-3)</f>
        <v>39000</v>
      </c>
      <c r="AH9" s="6">
        <f ca="1">ROUND(テーブル121934[[#This Row],[70歳以上]],-3)</f>
        <v>41000</v>
      </c>
      <c r="AI9" s="6"/>
      <c r="AK9" s="5" t="s">
        <v>11</v>
      </c>
      <c r="AL9">
        <f ca="1">ROUND(テーブル12193425[[#This Row],[20代]],-3)</f>
        <v>22000</v>
      </c>
      <c r="AM9">
        <f ca="1">ROUND(テーブル12193425[[#This Row],[30代]],-3)</f>
        <v>19000</v>
      </c>
      <c r="AN9">
        <f ca="1">ROUND(テーブル12193425[[#This Row],[40代]],-3)</f>
        <v>15000</v>
      </c>
      <c r="AO9">
        <f ca="1">ROUND(テーブル12193425[[#This Row],[50代]],-3)</f>
        <v>15000</v>
      </c>
      <c r="AP9">
        <f ca="1">ROUND(テーブル12193425[[#This Row],[60代]],-3)</f>
        <v>18000</v>
      </c>
      <c r="AQ9">
        <f ca="1">ROUND(テーブル12193425[[#This Row],[70歳以上]],-3)</f>
        <v>40000</v>
      </c>
    </row>
    <row r="10" spans="1:43" x14ac:dyDescent="0.55000000000000004">
      <c r="A10" s="5" t="s">
        <v>12</v>
      </c>
      <c r="B10" s="3">
        <f ca="1">ROUND(テーブル11[[#This Row],[20代]],-3)</f>
        <v>12000</v>
      </c>
      <c r="C10" s="3">
        <f ca="1">ROUND(テーブル11[[#This Row],[30代]],-3)</f>
        <v>11000</v>
      </c>
      <c r="D10" s="3">
        <f ca="1">ROUND(テーブル11[[#This Row],[40代]],-3)</f>
        <v>22000</v>
      </c>
      <c r="E10" s="3">
        <f ca="1">ROUND(テーブル11[[#This Row],[50代]],-3)</f>
        <v>12000</v>
      </c>
      <c r="F10" s="3">
        <f ca="1">ROUND(テーブル11[[#This Row],[60代]],-3)</f>
        <v>29000</v>
      </c>
      <c r="G10" s="3">
        <f ca="1">ROUND(テーブル11[[#This Row],[70歳以上]],-3)</f>
        <v>22000</v>
      </c>
      <c r="H10" s="3"/>
      <c r="I10" s="4"/>
      <c r="J10" s="5" t="s">
        <v>12</v>
      </c>
      <c r="K10" s="3">
        <f ca="1">ROUND(テーブル12[[#This Row],[20代]],-3)</f>
        <v>19000</v>
      </c>
      <c r="L10" s="3">
        <f ca="1">ROUND(テーブル12[[#This Row],[30代]],-3)</f>
        <v>13000</v>
      </c>
      <c r="M10" s="3">
        <f ca="1">ROUND(テーブル12[[#This Row],[40代]],-3)</f>
        <v>16000</v>
      </c>
      <c r="N10" s="3">
        <f ca="1">ROUND(テーブル12[[#This Row],[50代]],-3)</f>
        <v>22000</v>
      </c>
      <c r="O10" s="3">
        <f ca="1">ROUND(テーブル12[[#This Row],[60代]],-3)</f>
        <v>24000</v>
      </c>
      <c r="P10" s="3">
        <f ca="1">ROUND(テーブル12[[#This Row],[70歳以上]],-3)</f>
        <v>16000</v>
      </c>
      <c r="Q10" s="3"/>
      <c r="R10" s="4"/>
      <c r="S10" s="5" t="s">
        <v>12</v>
      </c>
      <c r="T10" s="3">
        <f ca="1">ROUND(テーブル1219[[#This Row],[20代]],-3)</f>
        <v>33000</v>
      </c>
      <c r="U10" s="3">
        <f ca="1">ROUND(テーブル1219[[#This Row],[30代]],-3)</f>
        <v>18000</v>
      </c>
      <c r="V10" s="3">
        <f ca="1">ROUND(テーブル1219[[#This Row],[40代]],-3)</f>
        <v>14000</v>
      </c>
      <c r="W10" s="3">
        <f ca="1">ROUND(テーブル1219[[#This Row],[50代]],-3)</f>
        <v>32000</v>
      </c>
      <c r="X10" s="3">
        <f ca="1">ROUND(テーブル1219[[#This Row],[60代]],-3)</f>
        <v>46000</v>
      </c>
      <c r="Y10" s="3">
        <f ca="1">ROUND(テーブル1219[[#This Row],[70歳以上]],-3)</f>
        <v>14000</v>
      </c>
      <c r="Z10" s="3"/>
      <c r="AB10" s="5" t="s">
        <v>12</v>
      </c>
      <c r="AC10" s="6">
        <f ca="1">ROUND(テーブル121934[[#This Row],[20代]],-3)</f>
        <v>30000</v>
      </c>
      <c r="AD10" s="6">
        <f ca="1">ROUND(テーブル121934[[#This Row],[30代]],-3)</f>
        <v>15000</v>
      </c>
      <c r="AE10" s="6">
        <f ca="1">ROUND(テーブル121934[[#This Row],[40代]],-3)</f>
        <v>22000</v>
      </c>
      <c r="AF10" s="6">
        <f ca="1">ROUND(テーブル121934[[#This Row],[50代]],-3)</f>
        <v>25000</v>
      </c>
      <c r="AG10" s="6">
        <f ca="1">ROUND(テーブル121934[[#This Row],[60代]],-3)</f>
        <v>41000</v>
      </c>
      <c r="AH10" s="6">
        <f ca="1">ROUND(テーブル121934[[#This Row],[70歳以上]],-3)</f>
        <v>41000</v>
      </c>
      <c r="AI10" s="6"/>
      <c r="AK10" s="5" t="s">
        <v>12</v>
      </c>
      <c r="AL10">
        <f ca="1">ROUND(テーブル12193425[[#This Row],[20代]],-3)</f>
        <v>21000</v>
      </c>
      <c r="AM10">
        <f ca="1">ROUND(テーブル12193425[[#This Row],[30代]],-3)</f>
        <v>19000</v>
      </c>
      <c r="AN10">
        <f ca="1">ROUND(テーブル12193425[[#This Row],[40代]],-3)</f>
        <v>16000</v>
      </c>
      <c r="AO10">
        <f ca="1">ROUND(テーブル12193425[[#This Row],[50代]],-3)</f>
        <v>16000</v>
      </c>
      <c r="AP10">
        <f ca="1">ROUND(テーブル12193425[[#This Row],[60代]],-3)</f>
        <v>20000</v>
      </c>
      <c r="AQ10">
        <f ca="1">ROUND(テーブル12193425[[#This Row],[70歳以上]],-3)</f>
        <v>39000</v>
      </c>
    </row>
    <row r="11" spans="1:43" x14ac:dyDescent="0.55000000000000004">
      <c r="A11" s="5" t="s">
        <v>13</v>
      </c>
      <c r="B11" s="3">
        <f ca="1">ROUND(テーブル11[[#This Row],[20代]],-3)</f>
        <v>10000</v>
      </c>
      <c r="C11" s="3">
        <f ca="1">ROUND(テーブル11[[#This Row],[30代]],-3)</f>
        <v>11000</v>
      </c>
      <c r="D11" s="3">
        <f ca="1">ROUND(テーブル11[[#This Row],[40代]],-3)</f>
        <v>28000</v>
      </c>
      <c r="E11" s="3">
        <f ca="1">ROUND(テーブル11[[#This Row],[50代]],-3)</f>
        <v>13000</v>
      </c>
      <c r="F11" s="3">
        <f ca="1">ROUND(テーブル11[[#This Row],[60代]],-3)</f>
        <v>32000</v>
      </c>
      <c r="G11" s="3">
        <f ca="1">ROUND(テーブル11[[#This Row],[70歳以上]],-3)</f>
        <v>23000</v>
      </c>
      <c r="H11" s="3"/>
      <c r="I11" s="4"/>
      <c r="J11" s="5" t="s">
        <v>13</v>
      </c>
      <c r="K11" s="3">
        <f ca="1">ROUND(テーブル12[[#This Row],[20代]],-3)</f>
        <v>19000</v>
      </c>
      <c r="L11" s="3">
        <f ca="1">ROUND(テーブル12[[#This Row],[30代]],-3)</f>
        <v>13000</v>
      </c>
      <c r="M11" s="3">
        <f ca="1">ROUND(テーブル12[[#This Row],[40代]],-3)</f>
        <v>24000</v>
      </c>
      <c r="N11" s="3">
        <f ca="1">ROUND(テーブル12[[#This Row],[50代]],-3)</f>
        <v>26000</v>
      </c>
      <c r="O11" s="3">
        <f ca="1">ROUND(テーブル12[[#This Row],[60代]],-3)</f>
        <v>23000</v>
      </c>
      <c r="P11" s="3">
        <f ca="1">ROUND(テーブル12[[#This Row],[70歳以上]],-3)</f>
        <v>20000</v>
      </c>
      <c r="Q11" s="3"/>
      <c r="R11" s="4"/>
      <c r="S11" s="5" t="s">
        <v>13</v>
      </c>
      <c r="T11" s="3">
        <f ca="1">ROUND(テーブル1219[[#This Row],[20代]],-3)</f>
        <v>26000</v>
      </c>
      <c r="U11" s="3">
        <f ca="1">ROUND(テーブル1219[[#This Row],[30代]],-3)</f>
        <v>20000</v>
      </c>
      <c r="V11" s="3">
        <f ca="1">ROUND(テーブル1219[[#This Row],[40代]],-3)</f>
        <v>23000</v>
      </c>
      <c r="W11" s="3">
        <f ca="1">ROUND(テーブル1219[[#This Row],[50代]],-3)</f>
        <v>33000</v>
      </c>
      <c r="X11" s="3">
        <f ca="1">ROUND(テーブル1219[[#This Row],[60代]],-3)</f>
        <v>43000</v>
      </c>
      <c r="Y11" s="3">
        <f ca="1">ROUND(テーブル1219[[#This Row],[70歳以上]],-3)</f>
        <v>26000</v>
      </c>
      <c r="Z11" s="3"/>
      <c r="AB11" s="5" t="s">
        <v>13</v>
      </c>
      <c r="AC11" s="6">
        <f ca="1">ROUND(テーブル121934[[#This Row],[20代]],-3)</f>
        <v>27000</v>
      </c>
      <c r="AD11" s="6">
        <f ca="1">ROUND(テーブル121934[[#This Row],[30代]],-3)</f>
        <v>12000</v>
      </c>
      <c r="AE11" s="6">
        <f ca="1">ROUND(テーブル121934[[#This Row],[40代]],-3)</f>
        <v>27000</v>
      </c>
      <c r="AF11" s="6">
        <f ca="1">ROUND(テーブル121934[[#This Row],[50代]],-3)</f>
        <v>25000</v>
      </c>
      <c r="AG11" s="6">
        <f ca="1">ROUND(テーブル121934[[#This Row],[60代]],-3)</f>
        <v>38000</v>
      </c>
      <c r="AH11" s="6">
        <f ca="1">ROUND(テーブル121934[[#This Row],[70歳以上]],-3)</f>
        <v>42000</v>
      </c>
      <c r="AI11" s="6"/>
      <c r="AK11" s="5" t="s">
        <v>13</v>
      </c>
      <c r="AL11">
        <f ca="1">ROUND(テーブル12193425[[#This Row],[20代]],-3)</f>
        <v>21000</v>
      </c>
      <c r="AM11">
        <f ca="1">ROUND(テーブル12193425[[#This Row],[30代]],-3)</f>
        <v>17000</v>
      </c>
      <c r="AN11">
        <f ca="1">ROUND(テーブル12193425[[#This Row],[40代]],-3)</f>
        <v>20000</v>
      </c>
      <c r="AO11">
        <f ca="1">ROUND(テーブル12193425[[#This Row],[50代]],-3)</f>
        <v>15000</v>
      </c>
      <c r="AP11">
        <f ca="1">ROUND(テーブル12193425[[#This Row],[60代]],-3)</f>
        <v>21000</v>
      </c>
      <c r="AQ11">
        <f ca="1">ROUND(テーブル12193425[[#This Row],[70歳以上]],-3)</f>
        <v>45000</v>
      </c>
    </row>
    <row r="12" spans="1:43" x14ac:dyDescent="0.55000000000000004">
      <c r="A12" s="5" t="s">
        <v>14</v>
      </c>
      <c r="B12" s="3">
        <f ca="1">ROUND(テーブル11[[#This Row],[20代]],-3)</f>
        <v>12000</v>
      </c>
      <c r="C12" s="3">
        <f ca="1">ROUND(テーブル11[[#This Row],[30代]],-3)</f>
        <v>12000</v>
      </c>
      <c r="D12" s="3">
        <f ca="1">ROUND(テーブル11[[#This Row],[40代]],-3)</f>
        <v>30000</v>
      </c>
      <c r="E12" s="3">
        <f ca="1">ROUND(テーブル11[[#This Row],[50代]],-3)</f>
        <v>14000</v>
      </c>
      <c r="F12" s="3">
        <f ca="1">ROUND(テーブル11[[#This Row],[60代]],-3)</f>
        <v>33000</v>
      </c>
      <c r="G12" s="3">
        <f ca="1">ROUND(テーブル11[[#This Row],[70歳以上]],-3)</f>
        <v>26000</v>
      </c>
      <c r="H12" s="3"/>
      <c r="I12" s="4"/>
      <c r="J12" s="5" t="s">
        <v>14</v>
      </c>
      <c r="K12" s="3">
        <f ca="1">ROUND(テーブル12[[#This Row],[20代]],-3)</f>
        <v>17000</v>
      </c>
      <c r="L12" s="3">
        <f ca="1">ROUND(テーブル12[[#This Row],[30代]],-3)</f>
        <v>14000</v>
      </c>
      <c r="M12" s="3">
        <f ca="1">ROUND(テーブル12[[#This Row],[40代]],-3)</f>
        <v>28000</v>
      </c>
      <c r="N12" s="3">
        <f ca="1">ROUND(テーブル12[[#This Row],[50代]],-3)</f>
        <v>25000</v>
      </c>
      <c r="O12" s="3">
        <f ca="1">ROUND(テーブル12[[#This Row],[60代]],-3)</f>
        <v>23000</v>
      </c>
      <c r="P12" s="3">
        <f ca="1">ROUND(テーブル12[[#This Row],[70歳以上]],-3)</f>
        <v>21000</v>
      </c>
      <c r="Q12" s="3"/>
      <c r="R12" s="4"/>
      <c r="S12" s="5" t="s">
        <v>14</v>
      </c>
      <c r="T12" s="3">
        <f ca="1">ROUND(テーブル1219[[#This Row],[20代]],-3)</f>
        <v>24000</v>
      </c>
      <c r="U12" s="3">
        <f ca="1">ROUND(テーブル1219[[#This Row],[30代]],-3)</f>
        <v>21000</v>
      </c>
      <c r="V12" s="3">
        <f ca="1">ROUND(テーブル1219[[#This Row],[40代]],-3)</f>
        <v>29000</v>
      </c>
      <c r="W12" s="3">
        <f ca="1">ROUND(テーブル1219[[#This Row],[50代]],-3)</f>
        <v>26000</v>
      </c>
      <c r="X12" s="3">
        <f ca="1">ROUND(テーブル1219[[#This Row],[60代]],-3)</f>
        <v>43000</v>
      </c>
      <c r="Y12" s="3">
        <f ca="1">ROUND(テーブル1219[[#This Row],[70歳以上]],-3)</f>
        <v>29000</v>
      </c>
      <c r="Z12" s="3"/>
      <c r="AB12" s="5" t="s">
        <v>14</v>
      </c>
      <c r="AC12" s="6">
        <f ca="1">ROUND(テーブル121934[[#This Row],[20代]],-3)</f>
        <v>29000</v>
      </c>
      <c r="AD12" s="6">
        <f ca="1">ROUND(テーブル121934[[#This Row],[30代]],-3)</f>
        <v>14000</v>
      </c>
      <c r="AE12" s="6">
        <f ca="1">ROUND(テーブル121934[[#This Row],[40代]],-3)</f>
        <v>34000</v>
      </c>
      <c r="AF12" s="6">
        <f ca="1">ROUND(テーブル121934[[#This Row],[50代]],-3)</f>
        <v>26000</v>
      </c>
      <c r="AG12" s="6">
        <f ca="1">ROUND(テーブル121934[[#This Row],[60代]],-3)</f>
        <v>39000</v>
      </c>
      <c r="AH12" s="6">
        <f ca="1">ROUND(テーブル121934[[#This Row],[70歳以上]],-3)</f>
        <v>54000</v>
      </c>
      <c r="AI12" s="6"/>
      <c r="AK12" s="5" t="s">
        <v>14</v>
      </c>
      <c r="AL12">
        <f ca="1">ROUND(テーブル12193425[[#This Row],[20代]],-3)</f>
        <v>21000</v>
      </c>
      <c r="AM12">
        <f ca="1">ROUND(テーブル12193425[[#This Row],[30代]],-3)</f>
        <v>18000</v>
      </c>
      <c r="AN12">
        <f ca="1">ROUND(テーブル12193425[[#This Row],[40代]],-3)</f>
        <v>24000</v>
      </c>
      <c r="AO12">
        <f ca="1">ROUND(テーブル12193425[[#This Row],[50代]],-3)</f>
        <v>16000</v>
      </c>
      <c r="AP12">
        <f ca="1">ROUND(テーブル12193425[[#This Row],[60代]],-3)</f>
        <v>22000</v>
      </c>
      <c r="AQ12">
        <f ca="1">ROUND(テーブル12193425[[#This Row],[70歳以上]],-3)</f>
        <v>50000</v>
      </c>
    </row>
    <row r="13" spans="1:43" x14ac:dyDescent="0.55000000000000004">
      <c r="A13" s="5" t="s">
        <v>15</v>
      </c>
      <c r="B13" s="3">
        <f ca="1">ROUND(テーブル11[[#This Row],[20代]],-3)</f>
        <v>14000</v>
      </c>
      <c r="C13" s="3">
        <f ca="1">ROUND(テーブル11[[#This Row],[30代]],-3)</f>
        <v>15000</v>
      </c>
      <c r="D13" s="3">
        <f ca="1">ROUND(テーブル11[[#This Row],[40代]],-3)</f>
        <v>31000</v>
      </c>
      <c r="E13" s="3">
        <f ca="1">ROUND(テーブル11[[#This Row],[50代]],-3)</f>
        <v>16000</v>
      </c>
      <c r="F13" s="3">
        <f ca="1">ROUND(テーブル11[[#This Row],[60代]],-3)</f>
        <v>35000</v>
      </c>
      <c r="G13" s="3">
        <f ca="1">ROUND(テーブル11[[#This Row],[70歳以上]],-3)</f>
        <v>30000</v>
      </c>
      <c r="H13" s="3"/>
      <c r="I13" s="4"/>
      <c r="J13" s="5" t="s">
        <v>15</v>
      </c>
      <c r="K13" s="3">
        <f ca="1">ROUND(テーブル12[[#This Row],[20代]],-3)</f>
        <v>17000</v>
      </c>
      <c r="L13" s="3">
        <f ca="1">ROUND(テーブル12[[#This Row],[30代]],-3)</f>
        <v>18000</v>
      </c>
      <c r="M13" s="3">
        <f ca="1">ROUND(テーブル12[[#This Row],[40代]],-3)</f>
        <v>31000</v>
      </c>
      <c r="N13" s="3">
        <f ca="1">ROUND(テーブル12[[#This Row],[50代]],-3)</f>
        <v>25000</v>
      </c>
      <c r="O13" s="3">
        <f ca="1">ROUND(テーブル12[[#This Row],[60代]],-3)</f>
        <v>25000</v>
      </c>
      <c r="P13" s="3">
        <f ca="1">ROUND(テーブル12[[#This Row],[70歳以上]],-3)</f>
        <v>23000</v>
      </c>
      <c r="Q13" s="3"/>
      <c r="R13" s="4"/>
      <c r="S13" s="5" t="s">
        <v>15</v>
      </c>
      <c r="T13" s="3">
        <f ca="1">ROUND(テーブル1219[[#This Row],[20代]],-3)</f>
        <v>23000</v>
      </c>
      <c r="U13" s="3">
        <f ca="1">ROUND(テーブル1219[[#This Row],[30代]],-3)</f>
        <v>28000</v>
      </c>
      <c r="V13" s="3">
        <f ca="1">ROUND(テーブル1219[[#This Row],[40代]],-3)</f>
        <v>32000</v>
      </c>
      <c r="W13" s="3">
        <f ca="1">ROUND(テーブル1219[[#This Row],[50代]],-3)</f>
        <v>26000</v>
      </c>
      <c r="X13" s="3">
        <f ca="1">ROUND(テーブル1219[[#This Row],[60代]],-3)</f>
        <v>44000</v>
      </c>
      <c r="Y13" s="3">
        <f ca="1">ROUND(テーブル1219[[#This Row],[70歳以上]],-3)</f>
        <v>30000</v>
      </c>
      <c r="Z13" s="3"/>
      <c r="AB13" s="5" t="s">
        <v>15</v>
      </c>
      <c r="AC13" s="6">
        <f ca="1">ROUND(テーブル121934[[#This Row],[20代]],-3)</f>
        <v>30000</v>
      </c>
      <c r="AD13" s="6">
        <f ca="1">ROUND(テーブル121934[[#This Row],[30代]],-3)</f>
        <v>17000</v>
      </c>
      <c r="AE13" s="6">
        <f ca="1">ROUND(テーブル121934[[#This Row],[40代]],-3)</f>
        <v>41000</v>
      </c>
      <c r="AF13" s="6">
        <f ca="1">ROUND(テーブル121934[[#This Row],[50代]],-3)</f>
        <v>26000</v>
      </c>
      <c r="AG13" s="6">
        <f ca="1">ROUND(テーブル121934[[#This Row],[60代]],-3)</f>
        <v>42000</v>
      </c>
      <c r="AH13" s="6">
        <f ca="1">ROUND(テーブル121934[[#This Row],[70歳以上]],-3)</f>
        <v>49000</v>
      </c>
      <c r="AI13" s="6"/>
      <c r="AK13" s="5" t="s">
        <v>15</v>
      </c>
      <c r="AL13">
        <f ca="1">ROUND(テーブル12193425[[#This Row],[20代]],-3)</f>
        <v>22000</v>
      </c>
      <c r="AM13">
        <f ca="1">ROUND(テーブル12193425[[#This Row],[30代]],-3)</f>
        <v>21000</v>
      </c>
      <c r="AN13">
        <f ca="1">ROUND(テーブル12193425[[#This Row],[40代]],-3)</f>
        <v>31000</v>
      </c>
      <c r="AO13">
        <f ca="1">ROUND(テーブル12193425[[#This Row],[50代]],-3)</f>
        <v>18000</v>
      </c>
      <c r="AP13">
        <f ca="1">ROUND(テーブル12193425[[#This Row],[60代]],-3)</f>
        <v>25000</v>
      </c>
      <c r="AQ13">
        <f ca="1">ROUND(テーブル12193425[[#This Row],[70歳以上]],-3)</f>
        <v>50000</v>
      </c>
    </row>
    <row r="14" spans="1:43" x14ac:dyDescent="0.55000000000000004">
      <c r="A14" s="5" t="s">
        <v>16</v>
      </c>
      <c r="B14" s="3">
        <f ca="1">ROUND(テーブル11[[#This Row],[20代]],-3)</f>
        <v>15000</v>
      </c>
      <c r="C14" s="3">
        <f ca="1">ROUND(テーブル11[[#This Row],[30代]],-3)</f>
        <v>18000</v>
      </c>
      <c r="D14" s="3">
        <f ca="1">ROUND(テーブル11[[#This Row],[40代]],-3)</f>
        <v>33000</v>
      </c>
      <c r="E14" s="3">
        <f ca="1">ROUND(テーブル11[[#This Row],[50代]],-3)</f>
        <v>18000</v>
      </c>
      <c r="F14" s="3">
        <f ca="1">ROUND(テーブル11[[#This Row],[60代]],-3)</f>
        <v>38000</v>
      </c>
      <c r="G14" s="3">
        <f ca="1">ROUND(テーブル11[[#This Row],[70歳以上]],-3)</f>
        <v>33000</v>
      </c>
      <c r="H14" s="3"/>
      <c r="I14" s="4"/>
      <c r="J14" s="5" t="s">
        <v>16</v>
      </c>
      <c r="K14" s="3">
        <f ca="1">ROUND(テーブル12[[#This Row],[20代]],-3)</f>
        <v>18000</v>
      </c>
      <c r="L14" s="3">
        <f ca="1">ROUND(テーブル12[[#This Row],[30代]],-3)</f>
        <v>24000</v>
      </c>
      <c r="M14" s="3">
        <f ca="1">ROUND(テーブル12[[#This Row],[40代]],-3)</f>
        <v>33000</v>
      </c>
      <c r="N14" s="3">
        <f ca="1">ROUND(テーブル12[[#This Row],[50代]],-3)</f>
        <v>26000</v>
      </c>
      <c r="O14" s="3">
        <f ca="1">ROUND(テーブル12[[#This Row],[60代]],-3)</f>
        <v>27000</v>
      </c>
      <c r="P14" s="3">
        <f ca="1">ROUND(テーブル12[[#This Row],[70歳以上]],-3)</f>
        <v>25000</v>
      </c>
      <c r="Q14" s="3"/>
      <c r="R14" s="4"/>
      <c r="S14" s="5" t="s">
        <v>16</v>
      </c>
      <c r="T14" s="3">
        <f ca="1">ROUND(テーブル1219[[#This Row],[20代]],-3)</f>
        <v>25000</v>
      </c>
      <c r="U14" s="3">
        <f ca="1">ROUND(テーブル1219[[#This Row],[30代]],-3)</f>
        <v>34000</v>
      </c>
      <c r="V14" s="3">
        <f ca="1">ROUND(テーブル1219[[#This Row],[40代]],-3)</f>
        <v>33000</v>
      </c>
      <c r="W14" s="3">
        <f ca="1">ROUND(テーブル1219[[#This Row],[50代]],-3)</f>
        <v>27000</v>
      </c>
      <c r="X14" s="3">
        <f ca="1">ROUND(テーブル1219[[#This Row],[60代]],-3)</f>
        <v>46000</v>
      </c>
      <c r="Y14" s="3">
        <f ca="1">ROUND(テーブル1219[[#This Row],[70歳以上]],-3)</f>
        <v>34000</v>
      </c>
      <c r="Z14" s="3"/>
      <c r="AB14" s="5" t="s">
        <v>16</v>
      </c>
      <c r="AC14" s="6">
        <f ca="1">ROUND(テーブル121934[[#This Row],[20代]],-3)</f>
        <v>31000</v>
      </c>
      <c r="AD14" s="6">
        <f ca="1">ROUND(テーブル121934[[#This Row],[30代]],-3)</f>
        <v>20000</v>
      </c>
      <c r="AE14" s="6">
        <f ca="1">ROUND(テーブル121934[[#This Row],[40代]],-3)</f>
        <v>39000</v>
      </c>
      <c r="AF14" s="6">
        <f ca="1">ROUND(テーブル121934[[#This Row],[50代]],-3)</f>
        <v>26000</v>
      </c>
      <c r="AG14" s="6">
        <f ca="1">ROUND(テーブル121934[[#This Row],[60代]],-3)</f>
        <v>45000</v>
      </c>
      <c r="AH14" s="6">
        <f ca="1">ROUND(テーブル121934[[#This Row],[70歳以上]],-3)</f>
        <v>49000</v>
      </c>
      <c r="AI14" s="6"/>
      <c r="AK14" s="5" t="s">
        <v>16</v>
      </c>
      <c r="AL14">
        <f ca="1">ROUND(テーブル12193425[[#This Row],[20代]],-3)</f>
        <v>23000</v>
      </c>
      <c r="AM14">
        <f ca="1">ROUND(テーブル12193425[[#This Row],[30代]],-3)</f>
        <v>22000</v>
      </c>
      <c r="AN14">
        <f ca="1">ROUND(テーブル12193425[[#This Row],[40代]],-3)</f>
        <v>33000</v>
      </c>
      <c r="AO14">
        <f ca="1">ROUND(テーブル12193425[[#This Row],[50代]],-3)</f>
        <v>19000</v>
      </c>
      <c r="AP14">
        <f ca="1">ROUND(テーブル12193425[[#This Row],[60代]],-3)</f>
        <v>27000</v>
      </c>
      <c r="AQ14">
        <f ca="1">ROUND(テーブル12193425[[#This Row],[70歳以上]],-3)</f>
        <v>53000</v>
      </c>
    </row>
    <row r="15" spans="1:43" x14ac:dyDescent="0.55000000000000004">
      <c r="A15" s="5" t="s">
        <v>17</v>
      </c>
      <c r="B15" s="3">
        <f ca="1">ROUND(テーブル11[[#This Row],[20代]],-3)</f>
        <v>16000</v>
      </c>
      <c r="C15" s="3">
        <f ca="1">ROUND(テーブル11[[#This Row],[30代]],-3)</f>
        <v>18000</v>
      </c>
      <c r="D15" s="3">
        <f ca="1">ROUND(テーブル11[[#This Row],[40代]],-3)</f>
        <v>35000</v>
      </c>
      <c r="E15" s="3">
        <f ca="1">ROUND(テーブル11[[#This Row],[50代]],-3)</f>
        <v>20000</v>
      </c>
      <c r="F15" s="3">
        <f ca="1">ROUND(テーブル11[[#This Row],[60代]],-3)</f>
        <v>39000</v>
      </c>
      <c r="G15" s="3">
        <f ca="1">ROUND(テーブル11[[#This Row],[70歳以上]],-3)</f>
        <v>37000</v>
      </c>
      <c r="H15" s="3"/>
      <c r="I15" s="4"/>
      <c r="J15" s="5" t="s">
        <v>17</v>
      </c>
      <c r="K15" s="3">
        <f ca="1">ROUND(テーブル12[[#This Row],[20代]],-3)</f>
        <v>19000</v>
      </c>
      <c r="L15" s="3">
        <f ca="1">ROUND(テーブル12[[#This Row],[30代]],-3)</f>
        <v>25000</v>
      </c>
      <c r="M15" s="3">
        <f ca="1">ROUND(テーブル12[[#This Row],[40代]],-3)</f>
        <v>35000</v>
      </c>
      <c r="N15" s="3">
        <f ca="1">ROUND(テーブル12[[#This Row],[50代]],-3)</f>
        <v>27000</v>
      </c>
      <c r="O15" s="3">
        <f ca="1">ROUND(テーブル12[[#This Row],[60代]],-3)</f>
        <v>29000</v>
      </c>
      <c r="P15" s="3">
        <f ca="1">ROUND(テーブル12[[#This Row],[70歳以上]],-3)</f>
        <v>27000</v>
      </c>
      <c r="Q15" s="3"/>
      <c r="R15" s="4"/>
      <c r="S15" s="5" t="s">
        <v>17</v>
      </c>
      <c r="T15" s="3">
        <f ca="1">ROUND(テーブル1219[[#This Row],[20代]],-3)</f>
        <v>28000</v>
      </c>
      <c r="U15" s="3">
        <f ca="1">ROUND(テーブル1219[[#This Row],[30代]],-3)</f>
        <v>35000</v>
      </c>
      <c r="V15" s="3">
        <f ca="1">ROUND(テーブル1219[[#This Row],[40代]],-3)</f>
        <v>34000</v>
      </c>
      <c r="W15" s="3">
        <f ca="1">ROUND(テーブル1219[[#This Row],[50代]],-3)</f>
        <v>28000</v>
      </c>
      <c r="X15" s="3">
        <f ca="1">ROUND(テーブル1219[[#This Row],[60代]],-3)</f>
        <v>48000</v>
      </c>
      <c r="Y15" s="3">
        <f ca="1">ROUND(テーブル1219[[#This Row],[70歳以上]],-3)</f>
        <v>39000</v>
      </c>
      <c r="Z15" s="3"/>
      <c r="AB15" s="5" t="s">
        <v>17</v>
      </c>
      <c r="AC15" s="6">
        <f ca="1">ROUND(テーブル121934[[#This Row],[20代]],-3)</f>
        <v>33000</v>
      </c>
      <c r="AD15" s="6">
        <f ca="1">ROUND(テーブル121934[[#This Row],[30代]],-3)</f>
        <v>20000</v>
      </c>
      <c r="AE15" s="6">
        <f ca="1">ROUND(テーブル121934[[#This Row],[40代]],-3)</f>
        <v>41000</v>
      </c>
      <c r="AF15" s="6">
        <f ca="1">ROUND(テーブル121934[[#This Row],[50代]],-3)</f>
        <v>27000</v>
      </c>
      <c r="AG15" s="6">
        <f ca="1">ROUND(テーブル121934[[#This Row],[60代]],-3)</f>
        <v>45000</v>
      </c>
      <c r="AH15" s="6">
        <f ca="1">ROUND(テーブル121934[[#This Row],[70歳以上]],-3)</f>
        <v>53000</v>
      </c>
      <c r="AI15" s="6"/>
      <c r="AK15" s="5" t="s">
        <v>17</v>
      </c>
      <c r="AL15">
        <f ca="1">ROUND(テーブル12193425[[#This Row],[20代]],-3)</f>
        <v>25000</v>
      </c>
      <c r="AM15">
        <f ca="1">ROUND(テーブル12193425[[#This Row],[30代]],-3)</f>
        <v>23000</v>
      </c>
      <c r="AN15">
        <f ca="1">ROUND(テーブル12193425[[#This Row],[40代]],-3)</f>
        <v>34000</v>
      </c>
      <c r="AO15">
        <f ca="1">ROUND(テーブル12193425[[#This Row],[50代]],-3)</f>
        <v>19000</v>
      </c>
      <c r="AP15">
        <f ca="1">ROUND(テーブル12193425[[#This Row],[60代]],-3)</f>
        <v>29000</v>
      </c>
      <c r="AQ15">
        <f ca="1">ROUND(テーブル12193425[[#This Row],[70歳以上]],-3)</f>
        <v>56000</v>
      </c>
    </row>
    <row r="16" spans="1:43" x14ac:dyDescent="0.55000000000000004">
      <c r="A16" s="5" t="s">
        <v>18</v>
      </c>
      <c r="B16" s="3">
        <f ca="1">ROUND(テーブル11[[#This Row],[20代]],-3)</f>
        <v>18000</v>
      </c>
      <c r="C16" s="3">
        <f ca="1">ROUND(テーブル11[[#This Row],[30代]],-3)</f>
        <v>19000</v>
      </c>
      <c r="D16" s="3">
        <f ca="1">ROUND(テーブル11[[#This Row],[40代]],-3)</f>
        <v>36000</v>
      </c>
      <c r="E16" s="3">
        <f ca="1">ROUND(テーブル11[[#This Row],[50代]],-3)</f>
        <v>21000</v>
      </c>
      <c r="F16" s="3">
        <f ca="1">ROUND(テーブル11[[#This Row],[60代]],-3)</f>
        <v>40000</v>
      </c>
      <c r="G16" s="3">
        <f ca="1">ROUND(テーブル11[[#This Row],[70歳以上]],-3)</f>
        <v>40000</v>
      </c>
      <c r="H16" s="3"/>
      <c r="I16" s="4"/>
      <c r="J16" s="5" t="s">
        <v>18</v>
      </c>
      <c r="K16" s="3">
        <f ca="1">ROUND(テーブル12[[#This Row],[20代]],-3)</f>
        <v>20000</v>
      </c>
      <c r="L16" s="3">
        <f ca="1">ROUND(テーブル12[[#This Row],[30代]],-3)</f>
        <v>26000</v>
      </c>
      <c r="M16" s="3">
        <f ca="1">ROUND(テーブル12[[#This Row],[40代]],-3)</f>
        <v>36000</v>
      </c>
      <c r="N16" s="3">
        <f ca="1">ROUND(テーブル12[[#This Row],[50代]],-3)</f>
        <v>28000</v>
      </c>
      <c r="O16" s="3">
        <f ca="1">ROUND(テーブル12[[#This Row],[60代]],-3)</f>
        <v>30000</v>
      </c>
      <c r="P16" s="3">
        <f ca="1">ROUND(テーブル12[[#This Row],[70歳以上]],-3)</f>
        <v>29000</v>
      </c>
      <c r="Q16" s="3"/>
      <c r="R16" s="4"/>
      <c r="S16" s="5" t="s">
        <v>18</v>
      </c>
      <c r="T16" s="3">
        <f ca="1">ROUND(テーブル1219[[#This Row],[20代]],-3)</f>
        <v>30000</v>
      </c>
      <c r="U16" s="3">
        <f ca="1">ROUND(テーブル1219[[#This Row],[30代]],-3)</f>
        <v>36000</v>
      </c>
      <c r="V16" s="3">
        <f ca="1">ROUND(テーブル1219[[#This Row],[40代]],-3)</f>
        <v>34000</v>
      </c>
      <c r="W16" s="3">
        <f ca="1">ROUND(テーブル1219[[#This Row],[50代]],-3)</f>
        <v>29000</v>
      </c>
      <c r="X16" s="3">
        <f ca="1">ROUND(テーブル1219[[#This Row],[60代]],-3)</f>
        <v>51000</v>
      </c>
      <c r="Y16" s="3">
        <f ca="1">ROUND(テーブル1219[[#This Row],[70歳以上]],-3)</f>
        <v>45000</v>
      </c>
      <c r="Z16" s="3"/>
      <c r="AB16" s="5" t="s">
        <v>18</v>
      </c>
      <c r="AC16" s="6">
        <f ca="1">ROUND(テーブル121934[[#This Row],[20代]],-3)</f>
        <v>36000</v>
      </c>
      <c r="AD16" s="6">
        <f ca="1">ROUND(テーブル121934[[#This Row],[30代]],-3)</f>
        <v>22000</v>
      </c>
      <c r="AE16" s="6">
        <f ca="1">ROUND(テーブル121934[[#This Row],[40代]],-3)</f>
        <v>40000</v>
      </c>
      <c r="AF16" s="6">
        <f ca="1">ROUND(テーブル121934[[#This Row],[50代]],-3)</f>
        <v>28000</v>
      </c>
      <c r="AG16" s="6">
        <f ca="1">ROUND(テーブル121934[[#This Row],[60代]],-3)</f>
        <v>47000</v>
      </c>
      <c r="AH16" s="6">
        <f ca="1">ROUND(テーブル121934[[#This Row],[70歳以上]],-3)</f>
        <v>58000</v>
      </c>
      <c r="AI16" s="6"/>
      <c r="AK16" s="5" t="s">
        <v>18</v>
      </c>
      <c r="AL16">
        <f ca="1">ROUND(テーブル12193425[[#This Row],[20代]],-3)</f>
        <v>27000</v>
      </c>
      <c r="AM16">
        <f ca="1">ROUND(テーブル12193425[[#This Row],[30代]],-3)</f>
        <v>26000</v>
      </c>
      <c r="AN16">
        <f ca="1">ROUND(テーブル12193425[[#This Row],[40代]],-3)</f>
        <v>36000</v>
      </c>
      <c r="AO16">
        <f ca="1">ROUND(テーブル12193425[[#This Row],[50代]],-3)</f>
        <v>19000</v>
      </c>
      <c r="AP16">
        <f ca="1">ROUND(テーブル12193425[[#This Row],[60代]],-3)</f>
        <v>30000</v>
      </c>
      <c r="AQ16">
        <f ca="1">ROUND(テーブル12193425[[#This Row],[70歳以上]],-3)</f>
        <v>60000</v>
      </c>
    </row>
    <row r="17" spans="1:43" x14ac:dyDescent="0.55000000000000004">
      <c r="A17" s="5" t="s">
        <v>19</v>
      </c>
      <c r="B17" s="3">
        <f ca="1">ROUND(テーブル11[[#This Row],[20代]],-3)</f>
        <v>18000</v>
      </c>
      <c r="C17" s="3">
        <f ca="1">ROUND(テーブル11[[#This Row],[30代]],-3)</f>
        <v>20000</v>
      </c>
      <c r="D17" s="3">
        <f ca="1">ROUND(テーブル11[[#This Row],[40代]],-3)</f>
        <v>36000</v>
      </c>
      <c r="E17" s="3">
        <f ca="1">ROUND(テーブル11[[#This Row],[50代]],-3)</f>
        <v>23000</v>
      </c>
      <c r="F17" s="3">
        <f ca="1">ROUND(テーブル11[[#This Row],[60代]],-3)</f>
        <v>42000</v>
      </c>
      <c r="G17" s="3">
        <f ca="1">ROUND(テーブル11[[#This Row],[70歳以上]],-3)</f>
        <v>44000</v>
      </c>
      <c r="H17" s="3"/>
      <c r="I17" s="4"/>
      <c r="J17" s="5" t="s">
        <v>19</v>
      </c>
      <c r="K17" s="3">
        <f ca="1">ROUND(テーブル12[[#This Row],[20代]],-3)</f>
        <v>21000</v>
      </c>
      <c r="L17" s="3">
        <f ca="1">ROUND(テーブル12[[#This Row],[30代]],-3)</f>
        <v>27000</v>
      </c>
      <c r="M17" s="3">
        <f ca="1">ROUND(テーブル12[[#This Row],[40代]],-3)</f>
        <v>38000</v>
      </c>
      <c r="N17" s="3">
        <f ca="1">ROUND(テーブル12[[#This Row],[50代]],-3)</f>
        <v>30000</v>
      </c>
      <c r="O17" s="3">
        <f ca="1">ROUND(テーブル12[[#This Row],[60代]],-3)</f>
        <v>33000</v>
      </c>
      <c r="P17" s="3">
        <f ca="1">ROUND(テーブル12[[#This Row],[70歳以上]],-3)</f>
        <v>30000</v>
      </c>
      <c r="Q17" s="3"/>
      <c r="R17" s="4"/>
      <c r="S17" s="5" t="s">
        <v>19</v>
      </c>
      <c r="T17" s="3">
        <f ca="1">ROUND(テーブル1219[[#This Row],[20代]],-3)</f>
        <v>32000</v>
      </c>
      <c r="U17" s="3">
        <f ca="1">ROUND(テーブル1219[[#This Row],[30代]],-3)</f>
        <v>38000</v>
      </c>
      <c r="V17" s="3">
        <f ca="1">ROUND(テーブル1219[[#This Row],[40代]],-3)</f>
        <v>36000</v>
      </c>
      <c r="W17" s="3">
        <f ca="1">ROUND(テーブル1219[[#This Row],[50代]],-3)</f>
        <v>29000</v>
      </c>
      <c r="X17" s="3">
        <f ca="1">ROUND(テーブル1219[[#This Row],[60代]],-3)</f>
        <v>55000</v>
      </c>
      <c r="Y17" s="3">
        <f ca="1">ROUND(テーブル1219[[#This Row],[70歳以上]],-3)</f>
        <v>45000</v>
      </c>
      <c r="Z17" s="3"/>
      <c r="AB17" s="5" t="s">
        <v>19</v>
      </c>
      <c r="AC17" s="6">
        <f ca="1">ROUND(テーブル121934[[#This Row],[20代]],-3)</f>
        <v>38000</v>
      </c>
      <c r="AD17" s="6">
        <f ca="1">ROUND(テーブル121934[[#This Row],[30代]],-3)</f>
        <v>24000</v>
      </c>
      <c r="AE17" s="6">
        <f ca="1">ROUND(テーブル121934[[#This Row],[40代]],-3)</f>
        <v>42000</v>
      </c>
      <c r="AF17" s="6">
        <f ca="1">ROUND(テーブル121934[[#This Row],[50代]],-3)</f>
        <v>30000</v>
      </c>
      <c r="AG17" s="6">
        <f ca="1">ROUND(テーブル121934[[#This Row],[60代]],-3)</f>
        <v>47000</v>
      </c>
      <c r="AH17" s="6">
        <f ca="1">ROUND(テーブル121934[[#This Row],[70歳以上]],-3)</f>
        <v>60000</v>
      </c>
      <c r="AI17" s="6"/>
      <c r="AK17" s="5" t="s">
        <v>19</v>
      </c>
      <c r="AL17">
        <f ca="1">ROUND(テーブル12193425[[#This Row],[20代]],-3)</f>
        <v>29000</v>
      </c>
      <c r="AM17">
        <f ca="1">ROUND(テーブル12193425[[#This Row],[30代]],-3)</f>
        <v>30000</v>
      </c>
      <c r="AN17">
        <f ca="1">ROUND(テーブル12193425[[#This Row],[40代]],-3)</f>
        <v>37000</v>
      </c>
      <c r="AO17">
        <f ca="1">ROUND(テーブル12193425[[#This Row],[50代]],-3)</f>
        <v>21000</v>
      </c>
      <c r="AP17">
        <f ca="1">ROUND(テーブル12193425[[#This Row],[60代]],-3)</f>
        <v>31000</v>
      </c>
      <c r="AQ17">
        <f ca="1">ROUND(テーブル12193425[[#This Row],[70歳以上]],-3)</f>
        <v>63000</v>
      </c>
    </row>
    <row r="18" spans="1:43" x14ac:dyDescent="0.55000000000000004">
      <c r="A18" s="5" t="s">
        <v>20</v>
      </c>
      <c r="B18" s="3">
        <f ca="1">ROUND(テーブル11[[#This Row],[20代]],-3)</f>
        <v>20000</v>
      </c>
      <c r="C18" s="3">
        <f ca="1">ROUND(テーブル11[[#This Row],[30代]],-3)</f>
        <v>21000</v>
      </c>
      <c r="D18" s="3">
        <f ca="1">ROUND(テーブル11[[#This Row],[40代]],-3)</f>
        <v>39000</v>
      </c>
      <c r="E18" s="3">
        <f ca="1">ROUND(テーブル11[[#This Row],[50代]],-3)</f>
        <v>26000</v>
      </c>
      <c r="F18" s="3">
        <f ca="1">ROUND(テーブル11[[#This Row],[60代]],-3)</f>
        <v>44000</v>
      </c>
      <c r="G18" s="3">
        <f ca="1">ROUND(テーブル11[[#This Row],[70歳以上]],-3)</f>
        <v>47000</v>
      </c>
      <c r="H18" s="3"/>
      <c r="I18" s="4"/>
      <c r="J18" s="5" t="s">
        <v>20</v>
      </c>
      <c r="K18" s="3">
        <f ca="1">ROUND(テーブル12[[#This Row],[20代]],-3)</f>
        <v>22000</v>
      </c>
      <c r="L18" s="3">
        <f ca="1">ROUND(テーブル12[[#This Row],[30代]],-3)</f>
        <v>28000</v>
      </c>
      <c r="M18" s="3">
        <f ca="1">ROUND(テーブル12[[#This Row],[40代]],-3)</f>
        <v>39000</v>
      </c>
      <c r="N18" s="3">
        <f ca="1">ROUND(テーブル12[[#This Row],[50代]],-3)</f>
        <v>31000</v>
      </c>
      <c r="O18" s="3">
        <f ca="1">ROUND(テーブル12[[#This Row],[60代]],-3)</f>
        <v>35000</v>
      </c>
      <c r="P18" s="3">
        <f ca="1">ROUND(テーブル12[[#This Row],[70歳以上]],-3)</f>
        <v>30000</v>
      </c>
      <c r="Q18" s="3"/>
      <c r="R18" s="4"/>
      <c r="S18" s="5" t="s">
        <v>20</v>
      </c>
      <c r="T18" s="3">
        <f ca="1">ROUND(テーブル1219[[#This Row],[20代]],-3)</f>
        <v>33000</v>
      </c>
      <c r="U18" s="3">
        <f ca="1">ROUND(テーブル1219[[#This Row],[30代]],-3)</f>
        <v>40000</v>
      </c>
      <c r="V18" s="3">
        <f ca="1">ROUND(テーブル1219[[#This Row],[40代]],-3)</f>
        <v>38000</v>
      </c>
      <c r="W18" s="3">
        <f ca="1">ROUND(テーブル1219[[#This Row],[50代]],-3)</f>
        <v>32000</v>
      </c>
      <c r="X18" s="3">
        <f ca="1">ROUND(テーブル1219[[#This Row],[60代]],-3)</f>
        <v>59000</v>
      </c>
      <c r="Y18" s="3">
        <f ca="1">ROUND(テーブル1219[[#This Row],[70歳以上]],-3)</f>
        <v>47000</v>
      </c>
      <c r="Z18" s="3"/>
      <c r="AB18" s="5" t="s">
        <v>20</v>
      </c>
      <c r="AC18" s="6">
        <f ca="1">ROUND(テーブル121934[[#This Row],[20代]],-3)</f>
        <v>38000</v>
      </c>
      <c r="AD18" s="6">
        <f ca="1">ROUND(テーブル121934[[#This Row],[30代]],-3)</f>
        <v>26000</v>
      </c>
      <c r="AE18" s="6">
        <f ca="1">ROUND(テーブル121934[[#This Row],[40代]],-3)</f>
        <v>44000</v>
      </c>
      <c r="AF18" s="6">
        <f ca="1">ROUND(テーブル121934[[#This Row],[50代]],-3)</f>
        <v>32000</v>
      </c>
      <c r="AG18" s="6">
        <f ca="1">ROUND(テーブル121934[[#This Row],[60代]],-3)</f>
        <v>48000</v>
      </c>
      <c r="AH18" s="6">
        <f ca="1">ROUND(テーブル121934[[#This Row],[70歳以上]],-3)</f>
        <v>61000</v>
      </c>
      <c r="AI18" s="6"/>
      <c r="AK18" s="5" t="s">
        <v>20</v>
      </c>
      <c r="AL18">
        <f ca="1">ROUND(テーブル12193425[[#This Row],[20代]],-3)</f>
        <v>30000</v>
      </c>
      <c r="AM18">
        <f ca="1">ROUND(テーブル12193425[[#This Row],[30代]],-3)</f>
        <v>33000</v>
      </c>
      <c r="AN18">
        <f ca="1">ROUND(テーブル12193425[[#This Row],[40代]],-3)</f>
        <v>39000</v>
      </c>
      <c r="AO18">
        <f ca="1">ROUND(テーブル12193425[[#This Row],[50代]],-3)</f>
        <v>23000</v>
      </c>
      <c r="AP18">
        <f ca="1">ROUND(テーブル12193425[[#This Row],[60代]],-3)</f>
        <v>35000</v>
      </c>
      <c r="AQ18">
        <f ca="1">ROUND(テーブル12193425[[#This Row],[70歳以上]],-3)</f>
        <v>68000</v>
      </c>
    </row>
    <row r="19" spans="1:43" x14ac:dyDescent="0.55000000000000004">
      <c r="A19" s="5" t="s">
        <v>21</v>
      </c>
      <c r="B19" s="3">
        <f ca="1">ROUND(テーブル11[[#This Row],[20代]],-3)</f>
        <v>23000</v>
      </c>
      <c r="C19" s="3">
        <f ca="1">ROUND(テーブル11[[#This Row],[30代]],-3)</f>
        <v>23000</v>
      </c>
      <c r="D19" s="3">
        <f ca="1">ROUND(テーブル11[[#This Row],[40代]],-3)</f>
        <v>42000</v>
      </c>
      <c r="E19" s="3">
        <f ca="1">ROUND(テーブル11[[#This Row],[50代]],-3)</f>
        <v>28000</v>
      </c>
      <c r="F19" s="3">
        <f ca="1">ROUND(テーブル11[[#This Row],[60代]],-3)</f>
        <v>43000</v>
      </c>
      <c r="G19" s="3">
        <f ca="1">ROUND(テーブル11[[#This Row],[70歳以上]],-3)</f>
        <v>47000</v>
      </c>
      <c r="H19" s="3"/>
      <c r="I19" s="4"/>
      <c r="J19" s="5" t="s">
        <v>21</v>
      </c>
      <c r="K19" s="3">
        <f ca="1">ROUND(テーブル12[[#This Row],[20代]],-3)</f>
        <v>25000</v>
      </c>
      <c r="L19" s="3">
        <f ca="1">ROUND(テーブル12[[#This Row],[30代]],-3)</f>
        <v>30000</v>
      </c>
      <c r="M19" s="3">
        <f ca="1">ROUND(テーブル12[[#This Row],[40代]],-3)</f>
        <v>41000</v>
      </c>
      <c r="N19" s="3">
        <f ca="1">ROUND(テーブル12[[#This Row],[50代]],-3)</f>
        <v>33000</v>
      </c>
      <c r="O19" s="3">
        <f ca="1">ROUND(テーブル12[[#This Row],[60代]],-3)</f>
        <v>37000</v>
      </c>
      <c r="P19" s="3">
        <f ca="1">ROUND(テーブル12[[#This Row],[70歳以上]],-3)</f>
        <v>33000</v>
      </c>
      <c r="Q19" s="3"/>
      <c r="R19" s="4"/>
      <c r="S19" s="5" t="s">
        <v>21</v>
      </c>
      <c r="T19" s="3">
        <f ca="1">ROUND(テーブル1219[[#This Row],[20代]],-3)</f>
        <v>35000</v>
      </c>
      <c r="U19" s="3">
        <f ca="1">ROUND(テーブル1219[[#This Row],[30代]],-3)</f>
        <v>43000</v>
      </c>
      <c r="V19" s="3">
        <f ca="1">ROUND(テーブル1219[[#This Row],[40代]],-3)</f>
        <v>40000</v>
      </c>
      <c r="W19" s="3">
        <f ca="1">ROUND(テーブル1219[[#This Row],[50代]],-3)</f>
        <v>34000</v>
      </c>
      <c r="X19" s="3">
        <f ca="1">ROUND(テーブル1219[[#This Row],[60代]],-3)</f>
        <v>62000</v>
      </c>
      <c r="Y19" s="3">
        <f ca="1">ROUND(テーブル1219[[#This Row],[70歳以上]],-3)</f>
        <v>48000</v>
      </c>
      <c r="Z19" s="3"/>
      <c r="AB19" s="5" t="s">
        <v>21</v>
      </c>
      <c r="AC19" s="6">
        <f ca="1">ROUND(テーブル121934[[#This Row],[20代]],-3)</f>
        <v>37000</v>
      </c>
      <c r="AD19" s="6">
        <f ca="1">ROUND(テーブル121934[[#This Row],[30代]],-3)</f>
        <v>28000</v>
      </c>
      <c r="AE19" s="6">
        <f ca="1">ROUND(テーブル121934[[#This Row],[40代]],-3)</f>
        <v>45000</v>
      </c>
      <c r="AF19" s="6">
        <f ca="1">ROUND(テーブル121934[[#This Row],[50代]],-3)</f>
        <v>35000</v>
      </c>
      <c r="AG19" s="6">
        <f ca="1">ROUND(テーブル121934[[#This Row],[60代]],-3)</f>
        <v>50000</v>
      </c>
      <c r="AH19" s="6">
        <f ca="1">ROUND(テーブル121934[[#This Row],[70歳以上]],-3)</f>
        <v>63000</v>
      </c>
      <c r="AI19" s="6"/>
      <c r="AK19" s="5" t="s">
        <v>21</v>
      </c>
      <c r="AL19">
        <f ca="1">ROUND(テーブル12193425[[#This Row],[20代]],-3)</f>
        <v>31000</v>
      </c>
      <c r="AM19">
        <f ca="1">ROUND(テーブル12193425[[#This Row],[30代]],-3)</f>
        <v>34000</v>
      </c>
      <c r="AN19">
        <f ca="1">ROUND(テーブル12193425[[#This Row],[40代]],-3)</f>
        <v>41000</v>
      </c>
      <c r="AO19">
        <f ca="1">ROUND(テーブル12193425[[#This Row],[50代]],-3)</f>
        <v>25000</v>
      </c>
      <c r="AP19">
        <f ca="1">ROUND(テーブル12193425[[#This Row],[60代]],-3)</f>
        <v>37000</v>
      </c>
      <c r="AQ19">
        <f ca="1">ROUND(テーブル12193425[[#This Row],[70歳以上]],-3)</f>
        <v>68000</v>
      </c>
    </row>
    <row r="20" spans="1:43" x14ac:dyDescent="0.55000000000000004">
      <c r="A20" s="5" t="s">
        <v>22</v>
      </c>
      <c r="B20" s="3">
        <f ca="1">ROUND(テーブル11[[#This Row],[20代]],-3)</f>
        <v>25000</v>
      </c>
      <c r="C20" s="3">
        <f ca="1">ROUND(テーブル11[[#This Row],[30代]],-3)</f>
        <v>23000</v>
      </c>
      <c r="D20" s="3">
        <f ca="1">ROUND(テーブル11[[#This Row],[40代]],-3)</f>
        <v>44000</v>
      </c>
      <c r="E20" s="3">
        <f ca="1">ROUND(テーブル11[[#This Row],[50代]],-3)</f>
        <v>29000</v>
      </c>
      <c r="F20" s="3">
        <f ca="1">ROUND(テーブル11[[#This Row],[60代]],-3)</f>
        <v>45000</v>
      </c>
      <c r="G20" s="3">
        <f ca="1">ROUND(テーブル11[[#This Row],[70歳以上]],-3)</f>
        <v>50000</v>
      </c>
      <c r="H20" s="3"/>
      <c r="I20" s="4"/>
      <c r="J20" s="5" t="s">
        <v>22</v>
      </c>
      <c r="K20" s="3">
        <f ca="1">ROUND(テーブル12[[#This Row],[20代]],-3)</f>
        <v>23000</v>
      </c>
      <c r="L20" s="3">
        <f ca="1">ROUND(テーブル12[[#This Row],[30代]],-3)</f>
        <v>31000</v>
      </c>
      <c r="M20" s="3">
        <f ca="1">ROUND(テーブル12[[#This Row],[40代]],-3)</f>
        <v>41000</v>
      </c>
      <c r="N20" s="3">
        <f ca="1">ROUND(テーブル12[[#This Row],[50代]],-3)</f>
        <v>34000</v>
      </c>
      <c r="O20" s="3">
        <f ca="1">ROUND(テーブル12[[#This Row],[60代]],-3)</f>
        <v>39000</v>
      </c>
      <c r="P20" s="3">
        <f ca="1">ROUND(テーブル12[[#This Row],[70歳以上]],-3)</f>
        <v>36000</v>
      </c>
      <c r="Q20" s="3"/>
      <c r="R20" s="4"/>
      <c r="S20" s="5" t="s">
        <v>22</v>
      </c>
      <c r="T20" s="3">
        <f ca="1">ROUND(テーブル1219[[#This Row],[20代]],-3)</f>
        <v>34000</v>
      </c>
      <c r="U20" s="3">
        <f ca="1">ROUND(テーブル1219[[#This Row],[30代]],-3)</f>
        <v>44000</v>
      </c>
      <c r="V20" s="3">
        <f ca="1">ROUND(テーブル1219[[#This Row],[40代]],-3)</f>
        <v>41000</v>
      </c>
      <c r="W20" s="3">
        <f ca="1">ROUND(テーブル1219[[#This Row],[50代]],-3)</f>
        <v>34000</v>
      </c>
      <c r="X20" s="3">
        <f ca="1">ROUND(テーブル1219[[#This Row],[60代]],-3)</f>
        <v>63000</v>
      </c>
      <c r="Y20" s="3">
        <f ca="1">ROUND(テーブル1219[[#This Row],[70歳以上]],-3)</f>
        <v>50000</v>
      </c>
      <c r="Z20" s="3"/>
      <c r="AB20" s="5" t="s">
        <v>22</v>
      </c>
      <c r="AC20" s="6">
        <f ca="1">ROUND(テーブル121934[[#This Row],[20代]],-3)</f>
        <v>38000</v>
      </c>
      <c r="AD20" s="6">
        <f ca="1">ROUND(テーブル121934[[#This Row],[30代]],-3)</f>
        <v>28000</v>
      </c>
      <c r="AE20" s="6">
        <f ca="1">ROUND(テーブル121934[[#This Row],[40代]],-3)</f>
        <v>45000</v>
      </c>
      <c r="AF20" s="6">
        <f ca="1">ROUND(テーブル121934[[#This Row],[50代]],-3)</f>
        <v>36000</v>
      </c>
      <c r="AG20" s="6">
        <f ca="1">ROUND(テーブル121934[[#This Row],[60代]],-3)</f>
        <v>52000</v>
      </c>
      <c r="AH20" s="6">
        <f ca="1">ROUND(テーブル121934[[#This Row],[70歳以上]],-3)</f>
        <v>65000</v>
      </c>
      <c r="AI20" s="6"/>
      <c r="AK20" s="5" t="s">
        <v>22</v>
      </c>
      <c r="AL20">
        <f ca="1">ROUND(テーブル12193425[[#This Row],[20代]],-3)</f>
        <v>31000</v>
      </c>
      <c r="AM20">
        <f ca="1">ROUND(テーブル12193425[[#This Row],[30代]],-3)</f>
        <v>35000</v>
      </c>
      <c r="AN20">
        <f ca="1">ROUND(テーブル12193425[[#This Row],[40代]],-3)</f>
        <v>43000</v>
      </c>
      <c r="AO20">
        <f ca="1">ROUND(テーブル12193425[[#This Row],[50代]],-3)</f>
        <v>26000</v>
      </c>
      <c r="AP20">
        <f ca="1">ROUND(テーブル12193425[[#This Row],[60代]],-3)</f>
        <v>39000</v>
      </c>
      <c r="AQ20">
        <f ca="1">ROUND(テーブル12193425[[#This Row],[70歳以上]],-3)</f>
        <v>70000</v>
      </c>
    </row>
    <row r="21" spans="1:43" x14ac:dyDescent="0.55000000000000004">
      <c r="A21" s="5" t="s">
        <v>23</v>
      </c>
      <c r="B21" s="3">
        <f ca="1">ROUND(テーブル11[[#This Row],[20代]],-3)</f>
        <v>24000</v>
      </c>
      <c r="C21" s="3">
        <f ca="1">ROUND(テーブル11[[#This Row],[30代]],-3)</f>
        <v>25000</v>
      </c>
      <c r="D21" s="3">
        <f ca="1">ROUND(テーブル11[[#This Row],[40代]],-3)</f>
        <v>45000</v>
      </c>
      <c r="E21" s="3">
        <f ca="1">ROUND(テーブル11[[#This Row],[50代]],-3)</f>
        <v>28000</v>
      </c>
      <c r="F21" s="3">
        <f ca="1">ROUND(テーブル11[[#This Row],[60代]],-3)</f>
        <v>49000</v>
      </c>
      <c r="G21" s="3">
        <f ca="1">ROUND(テーブル11[[#This Row],[70歳以上]],-3)</f>
        <v>53000</v>
      </c>
      <c r="H21" s="3"/>
      <c r="I21" s="4"/>
      <c r="J21" s="5" t="s">
        <v>23</v>
      </c>
      <c r="K21" s="3">
        <f ca="1">ROUND(テーブル12[[#This Row],[20代]],-3)</f>
        <v>23000</v>
      </c>
      <c r="L21" s="3">
        <f ca="1">ROUND(テーブル12[[#This Row],[30代]],-3)</f>
        <v>32000</v>
      </c>
      <c r="M21" s="3">
        <f ca="1">ROUND(テーブル12[[#This Row],[40代]],-3)</f>
        <v>42000</v>
      </c>
      <c r="N21" s="3">
        <f ca="1">ROUND(テーブル12[[#This Row],[50代]],-3)</f>
        <v>34000</v>
      </c>
      <c r="O21" s="3">
        <f ca="1">ROUND(テーブル12[[#This Row],[60代]],-3)</f>
        <v>39000</v>
      </c>
      <c r="P21" s="3">
        <f ca="1">ROUND(テーブル12[[#This Row],[70歳以上]],-3)</f>
        <v>37000</v>
      </c>
      <c r="Q21" s="3"/>
      <c r="R21" s="4"/>
      <c r="S21" s="5" t="s">
        <v>23</v>
      </c>
      <c r="T21" s="3">
        <f ca="1">ROUND(テーブル1219[[#This Row],[20代]],-3)</f>
        <v>34000</v>
      </c>
      <c r="U21" s="3">
        <f ca="1">ROUND(テーブル1219[[#This Row],[30代]],-3)</f>
        <v>44000</v>
      </c>
      <c r="V21" s="3">
        <f ca="1">ROUND(テーブル1219[[#This Row],[40代]],-3)</f>
        <v>43000</v>
      </c>
      <c r="W21" s="3">
        <f ca="1">ROUND(テーブル1219[[#This Row],[50代]],-3)</f>
        <v>34000</v>
      </c>
      <c r="X21" s="3">
        <f ca="1">ROUND(テーブル1219[[#This Row],[60代]],-3)</f>
        <v>63000</v>
      </c>
      <c r="Y21" s="3">
        <f ca="1">ROUND(テーブル1219[[#This Row],[70歳以上]],-3)</f>
        <v>50000</v>
      </c>
      <c r="Z21" s="3"/>
      <c r="AB21" s="5" t="s">
        <v>23</v>
      </c>
      <c r="AC21" s="6">
        <f ca="1">ROUND(テーブル121934[[#This Row],[20代]],-3)</f>
        <v>40000</v>
      </c>
      <c r="AD21" s="6">
        <f ca="1">ROUND(テーブル121934[[#This Row],[30代]],-3)</f>
        <v>25000</v>
      </c>
      <c r="AE21" s="6">
        <f ca="1">ROUND(テーブル121934[[#This Row],[40代]],-3)</f>
        <v>46000</v>
      </c>
      <c r="AF21" s="6">
        <f ca="1">ROUND(テーブル121934[[#This Row],[50代]],-3)</f>
        <v>38000</v>
      </c>
      <c r="AG21" s="6">
        <f ca="1">ROUND(テーブル121934[[#This Row],[60代]],-3)</f>
        <v>52000</v>
      </c>
      <c r="AH21" s="6">
        <f ca="1">ROUND(テーブル121934[[#This Row],[70歳以上]],-3)</f>
        <v>66000</v>
      </c>
      <c r="AI21" s="6"/>
      <c r="AK21" s="5" t="s">
        <v>23</v>
      </c>
      <c r="AL21">
        <f ca="1">ROUND(テーブル12193425[[#This Row],[20代]],-3)</f>
        <v>33000</v>
      </c>
      <c r="AM21">
        <f ca="1">ROUND(テーブル12193425[[#This Row],[30代]],-3)</f>
        <v>31000</v>
      </c>
      <c r="AN21">
        <f ca="1">ROUND(テーブル12193425[[#This Row],[40代]],-3)</f>
        <v>42000</v>
      </c>
      <c r="AO21">
        <f ca="1">ROUND(テーブル12193425[[#This Row],[50代]],-3)</f>
        <v>27000</v>
      </c>
      <c r="AP21">
        <f ca="1">ROUND(テーブル12193425[[#This Row],[60代]],-3)</f>
        <v>37000</v>
      </c>
      <c r="AQ21">
        <f ca="1">ROUND(テーブル12193425[[#This Row],[70歳以上]],-3)</f>
        <v>69000</v>
      </c>
    </row>
    <row r="22" spans="1:43" x14ac:dyDescent="0.55000000000000004">
      <c r="A22" s="5" t="s">
        <v>24</v>
      </c>
      <c r="B22" s="3">
        <f ca="1">ROUND(テーブル11[[#This Row],[20代]],-3)</f>
        <v>25000</v>
      </c>
      <c r="C22" s="3">
        <f ca="1">ROUND(テーブル11[[#This Row],[30代]],-3)</f>
        <v>25000</v>
      </c>
      <c r="D22" s="3">
        <f ca="1">ROUND(テーブル11[[#This Row],[40代]],-3)</f>
        <v>46000</v>
      </c>
      <c r="E22" s="3">
        <f ca="1">ROUND(テーブル11[[#This Row],[50代]],-3)</f>
        <v>28000</v>
      </c>
      <c r="F22" s="3">
        <f ca="1">ROUND(テーブル11[[#This Row],[60代]],-3)</f>
        <v>49000</v>
      </c>
      <c r="G22" s="3">
        <f ca="1">ROUND(テーブル11[[#This Row],[70歳以上]],-3)</f>
        <v>55000</v>
      </c>
      <c r="H22" s="3"/>
      <c r="I22" s="4"/>
      <c r="J22" s="5" t="s">
        <v>24</v>
      </c>
      <c r="K22" s="3">
        <f ca="1">ROUND(テーブル12[[#This Row],[20代]],-3)</f>
        <v>24000</v>
      </c>
      <c r="L22" s="3">
        <f ca="1">ROUND(テーブル12[[#This Row],[30代]],-3)</f>
        <v>31000</v>
      </c>
      <c r="M22" s="3">
        <f ca="1">ROUND(テーブル12[[#This Row],[40代]],-3)</f>
        <v>41000</v>
      </c>
      <c r="N22" s="3">
        <f ca="1">ROUND(テーブル12[[#This Row],[50代]],-3)</f>
        <v>34000</v>
      </c>
      <c r="O22" s="3">
        <f ca="1">ROUND(テーブル12[[#This Row],[60代]],-3)</f>
        <v>38000</v>
      </c>
      <c r="P22" s="3">
        <f ca="1">ROUND(テーブル12[[#This Row],[70歳以上]],-3)</f>
        <v>38000</v>
      </c>
      <c r="Q22" s="3"/>
      <c r="R22" s="4"/>
      <c r="S22" s="5" t="s">
        <v>24</v>
      </c>
      <c r="T22" s="3">
        <f ca="1">ROUND(テーブル1219[[#This Row],[20代]],-3)</f>
        <v>33000</v>
      </c>
      <c r="U22" s="3">
        <f ca="1">ROUND(テーブル1219[[#This Row],[30代]],-3)</f>
        <v>44000</v>
      </c>
      <c r="V22" s="3">
        <f ca="1">ROUND(テーブル1219[[#This Row],[40代]],-3)</f>
        <v>44000</v>
      </c>
      <c r="W22" s="3">
        <f ca="1">ROUND(テーブル1219[[#This Row],[50代]],-3)</f>
        <v>36000</v>
      </c>
      <c r="X22" s="3">
        <f ca="1">ROUND(テーブル1219[[#This Row],[60代]],-3)</f>
        <v>64000</v>
      </c>
      <c r="Y22" s="3">
        <f ca="1">ROUND(テーブル1219[[#This Row],[70歳以上]],-3)</f>
        <v>50000</v>
      </c>
      <c r="Z22" s="3"/>
      <c r="AB22" s="5" t="s">
        <v>24</v>
      </c>
      <c r="AC22" s="6">
        <f ca="1">ROUND(テーブル121934[[#This Row],[20代]],-3)</f>
        <v>42000</v>
      </c>
      <c r="AD22" s="6">
        <f ca="1">ROUND(テーブル121934[[#This Row],[30代]],-3)</f>
        <v>27000</v>
      </c>
      <c r="AE22" s="6">
        <f ca="1">ROUND(テーブル121934[[#This Row],[40代]],-3)</f>
        <v>45000</v>
      </c>
      <c r="AF22" s="6">
        <f ca="1">ROUND(テーブル121934[[#This Row],[50代]],-3)</f>
        <v>39000</v>
      </c>
      <c r="AG22" s="6">
        <f ca="1">ROUND(テーブル121934[[#This Row],[60代]],-3)</f>
        <v>52000</v>
      </c>
      <c r="AH22" s="6">
        <f ca="1">ROUND(テーブル121934[[#This Row],[70歳以上]],-3)</f>
        <v>64000</v>
      </c>
      <c r="AI22" s="6"/>
      <c r="AK22" s="5" t="s">
        <v>24</v>
      </c>
      <c r="AL22">
        <f ca="1">ROUND(テーブル12193425[[#This Row],[20代]],-3)</f>
        <v>35000</v>
      </c>
      <c r="AM22">
        <f ca="1">ROUND(テーブル12193425[[#This Row],[30代]],-3)</f>
        <v>32000</v>
      </c>
      <c r="AN22">
        <f ca="1">ROUND(テーブル12193425[[#This Row],[40代]],-3)</f>
        <v>42000</v>
      </c>
      <c r="AO22">
        <f ca="1">ROUND(テーブル12193425[[#This Row],[50代]],-3)</f>
        <v>29000</v>
      </c>
      <c r="AP22">
        <f ca="1">ROUND(テーブル12193425[[#This Row],[60代]],-3)</f>
        <v>37000</v>
      </c>
      <c r="AQ22">
        <f ca="1">ROUND(テーブル12193425[[#This Row],[70歳以上]],-3)</f>
        <v>68000</v>
      </c>
    </row>
    <row r="23" spans="1:43" x14ac:dyDescent="0.55000000000000004">
      <c r="A23" s="5" t="s">
        <v>25</v>
      </c>
      <c r="B23" s="3">
        <f ca="1">ROUND(テーブル11[[#This Row],[20代]],-3)</f>
        <v>25000</v>
      </c>
      <c r="C23" s="3">
        <f ca="1">ROUND(テーブル11[[#This Row],[30代]],-3)</f>
        <v>25000</v>
      </c>
      <c r="D23" s="3">
        <f ca="1">ROUND(テーブル11[[#This Row],[40代]],-3)</f>
        <v>47000</v>
      </c>
      <c r="E23" s="3">
        <f ca="1">ROUND(テーブル11[[#This Row],[50代]],-3)</f>
        <v>28000</v>
      </c>
      <c r="F23" s="3">
        <f ca="1">ROUND(テーブル11[[#This Row],[60代]],-3)</f>
        <v>48000</v>
      </c>
      <c r="G23" s="3">
        <f ca="1">ROUND(テーブル11[[#This Row],[70歳以上]],-3)</f>
        <v>51000</v>
      </c>
      <c r="H23" s="3"/>
      <c r="I23" s="4"/>
      <c r="J23" s="5" t="s">
        <v>25</v>
      </c>
      <c r="K23" s="3">
        <f ca="1">ROUND(テーブル12[[#This Row],[20代]],-3)</f>
        <v>24000</v>
      </c>
      <c r="L23" s="3">
        <f ca="1">ROUND(テーブル12[[#This Row],[30代]],-3)</f>
        <v>31000</v>
      </c>
      <c r="M23" s="3">
        <f ca="1">ROUND(テーブル12[[#This Row],[40代]],-3)</f>
        <v>42000</v>
      </c>
      <c r="N23" s="3">
        <f ca="1">ROUND(テーブル12[[#This Row],[50代]],-3)</f>
        <v>34000</v>
      </c>
      <c r="O23" s="3">
        <f ca="1">ROUND(テーブル12[[#This Row],[60代]],-3)</f>
        <v>36000</v>
      </c>
      <c r="P23" s="3">
        <f ca="1">ROUND(テーブル12[[#This Row],[70歳以上]],-3)</f>
        <v>37000</v>
      </c>
      <c r="Q23" s="3"/>
      <c r="R23" s="4"/>
      <c r="S23" s="5" t="s">
        <v>25</v>
      </c>
      <c r="T23" s="3">
        <f ca="1">ROUND(テーブル1219[[#This Row],[20代]],-3)</f>
        <v>31000</v>
      </c>
      <c r="U23" s="3">
        <f ca="1">ROUND(テーブル1219[[#This Row],[30代]],-3)</f>
        <v>44000</v>
      </c>
      <c r="V23" s="3">
        <f ca="1">ROUND(テーブル1219[[#This Row],[40代]],-3)</f>
        <v>46000</v>
      </c>
      <c r="W23" s="3">
        <f ca="1">ROUND(テーブル1219[[#This Row],[50代]],-3)</f>
        <v>39000</v>
      </c>
      <c r="X23" s="3">
        <f ca="1">ROUND(テーブル1219[[#This Row],[60代]],-3)</f>
        <v>61000</v>
      </c>
      <c r="Y23" s="3">
        <f ca="1">ROUND(テーブル1219[[#This Row],[70歳以上]],-3)</f>
        <v>46000</v>
      </c>
      <c r="Z23" s="3"/>
      <c r="AB23" s="5" t="s">
        <v>25</v>
      </c>
      <c r="AC23" s="6">
        <f ca="1">ROUND(テーブル121934[[#This Row],[20代]],-3)</f>
        <v>39000</v>
      </c>
      <c r="AD23" s="6">
        <f ca="1">ROUND(テーブル121934[[#This Row],[30代]],-3)</f>
        <v>27000</v>
      </c>
      <c r="AE23" s="6">
        <f ca="1">ROUND(テーブル121934[[#This Row],[40代]],-3)</f>
        <v>46000</v>
      </c>
      <c r="AF23" s="6">
        <f ca="1">ROUND(テーブル121934[[#This Row],[50代]],-3)</f>
        <v>40000</v>
      </c>
      <c r="AG23" s="6">
        <f ca="1">ROUND(テーブル121934[[#This Row],[60代]],-3)</f>
        <v>50000</v>
      </c>
      <c r="AH23" s="6">
        <f ca="1">ROUND(テーブル121934[[#This Row],[70歳以上]],-3)</f>
        <v>60000</v>
      </c>
      <c r="AI23" s="6"/>
      <c r="AK23" s="5" t="s">
        <v>25</v>
      </c>
      <c r="AL23">
        <f ca="1">ROUND(テーブル12193425[[#This Row],[20代]],-3)</f>
        <v>36000</v>
      </c>
      <c r="AM23">
        <f ca="1">ROUND(テーブル12193425[[#This Row],[30代]],-3)</f>
        <v>30000</v>
      </c>
      <c r="AN23">
        <f ca="1">ROUND(テーブル12193425[[#This Row],[40代]],-3)</f>
        <v>41000</v>
      </c>
      <c r="AO23">
        <f ca="1">ROUND(テーブル12193425[[#This Row],[50代]],-3)</f>
        <v>31000</v>
      </c>
      <c r="AP23">
        <f ca="1">ROUND(テーブル12193425[[#This Row],[60代]],-3)</f>
        <v>35000</v>
      </c>
      <c r="AQ23">
        <f ca="1">ROUND(テーブル12193425[[#This Row],[70歳以上]],-3)</f>
        <v>66000</v>
      </c>
    </row>
    <row r="24" spans="1:43" x14ac:dyDescent="0.55000000000000004">
      <c r="A24" s="5" t="s">
        <v>26</v>
      </c>
      <c r="B24" s="3">
        <f ca="1">ROUND(テーブル11[[#This Row],[20代]],-3)</f>
        <v>25000</v>
      </c>
      <c r="C24" s="3">
        <f ca="1">ROUND(テーブル11[[#This Row],[30代]],-3)</f>
        <v>24000</v>
      </c>
      <c r="D24" s="3">
        <f ca="1">ROUND(テーブル11[[#This Row],[40代]],-3)</f>
        <v>47000</v>
      </c>
      <c r="E24" s="3">
        <f ca="1">ROUND(テーブル11[[#This Row],[50代]],-3)</f>
        <v>27000</v>
      </c>
      <c r="F24" s="3">
        <f ca="1">ROUND(テーブル11[[#This Row],[60代]],-3)</f>
        <v>44000</v>
      </c>
      <c r="G24" s="3">
        <f ca="1">ROUND(テーブル11[[#This Row],[70歳以上]],-3)</f>
        <v>48000</v>
      </c>
      <c r="H24" s="3"/>
      <c r="I24" s="4"/>
      <c r="J24" s="5" t="s">
        <v>26</v>
      </c>
      <c r="K24" s="3">
        <f ca="1">ROUND(テーブル12[[#This Row],[20代]],-3)</f>
        <v>25000</v>
      </c>
      <c r="L24" s="3">
        <f ca="1">ROUND(テーブル12[[#This Row],[30代]],-3)</f>
        <v>29000</v>
      </c>
      <c r="M24" s="3">
        <f ca="1">ROUND(テーブル12[[#This Row],[40代]],-3)</f>
        <v>42000</v>
      </c>
      <c r="N24" s="3">
        <f ca="1">ROUND(テーブル12[[#This Row],[50代]],-3)</f>
        <v>35000</v>
      </c>
      <c r="O24" s="3">
        <f ca="1">ROUND(テーブル12[[#This Row],[60代]],-3)</f>
        <v>34000</v>
      </c>
      <c r="P24" s="3">
        <f ca="1">ROUND(テーブル12[[#This Row],[70歳以上]],-3)</f>
        <v>35000</v>
      </c>
      <c r="Q24" s="3"/>
      <c r="R24" s="4"/>
      <c r="S24" s="5" t="s">
        <v>26</v>
      </c>
      <c r="T24" s="3">
        <f ca="1">ROUND(テーブル1219[[#This Row],[20代]],-3)</f>
        <v>29000</v>
      </c>
      <c r="U24" s="3">
        <f ca="1">ROUND(テーブル1219[[#This Row],[30代]],-3)</f>
        <v>41000</v>
      </c>
      <c r="V24" s="3">
        <f ca="1">ROUND(テーブル1219[[#This Row],[40代]],-3)</f>
        <v>45000</v>
      </c>
      <c r="W24" s="3">
        <f ca="1">ROUND(テーブル1219[[#This Row],[50代]],-3)</f>
        <v>40000</v>
      </c>
      <c r="X24" s="3">
        <f ca="1">ROUND(テーブル1219[[#This Row],[60代]],-3)</f>
        <v>59000</v>
      </c>
      <c r="Y24" s="3">
        <f ca="1">ROUND(テーブル1219[[#This Row],[70歳以上]],-3)</f>
        <v>41000</v>
      </c>
      <c r="Z24" s="3"/>
      <c r="AB24" s="5" t="s">
        <v>26</v>
      </c>
      <c r="AC24" s="6">
        <f ca="1">ROUND(テーブル121934[[#This Row],[20代]],-3)</f>
        <v>40000</v>
      </c>
      <c r="AD24" s="6">
        <f ca="1">ROUND(テーブル121934[[#This Row],[30代]],-3)</f>
        <v>25000</v>
      </c>
      <c r="AE24" s="6">
        <f ca="1">ROUND(テーブル121934[[#This Row],[40代]],-3)</f>
        <v>45000</v>
      </c>
      <c r="AF24" s="6">
        <f ca="1">ROUND(テーブル121934[[#This Row],[50代]],-3)</f>
        <v>41000</v>
      </c>
      <c r="AG24" s="6">
        <f ca="1">ROUND(テーブル121934[[#This Row],[60代]],-3)</f>
        <v>50000</v>
      </c>
      <c r="AH24" s="6">
        <f ca="1">ROUND(テーブル121934[[#This Row],[70歳以上]],-3)</f>
        <v>56000</v>
      </c>
      <c r="AI24" s="6"/>
      <c r="AK24" s="5" t="s">
        <v>26</v>
      </c>
      <c r="AL24">
        <f ca="1">ROUND(テーブル12193425[[#This Row],[20代]],-3)</f>
        <v>37000</v>
      </c>
      <c r="AM24">
        <f ca="1">ROUND(テーブル12193425[[#This Row],[30代]],-3)</f>
        <v>28000</v>
      </c>
      <c r="AN24">
        <f ca="1">ROUND(テーブル12193425[[#This Row],[40代]],-3)</f>
        <v>40000</v>
      </c>
      <c r="AO24">
        <f ca="1">ROUND(テーブル12193425[[#This Row],[50代]],-3)</f>
        <v>31000</v>
      </c>
      <c r="AP24">
        <f ca="1">ROUND(テーブル12193425[[#This Row],[60代]],-3)</f>
        <v>34000</v>
      </c>
      <c r="AQ24">
        <f ca="1">ROUND(テーブル12193425[[#This Row],[70歳以上]],-3)</f>
        <v>62000</v>
      </c>
    </row>
    <row r="25" spans="1:43" x14ac:dyDescent="0.55000000000000004">
      <c r="A25" s="5" t="s">
        <v>27</v>
      </c>
      <c r="B25" s="3">
        <f ca="1">ROUND(テーブル11[[#This Row],[20代]],-3)</f>
        <v>23000</v>
      </c>
      <c r="C25" s="3">
        <f ca="1">ROUND(テーブル11[[#This Row],[30代]],-3)</f>
        <v>23000</v>
      </c>
      <c r="D25" s="3">
        <f ca="1">ROUND(テーブル11[[#This Row],[40代]],-3)</f>
        <v>46000</v>
      </c>
      <c r="E25" s="3">
        <f ca="1">ROUND(テーブル11[[#This Row],[50代]],-3)</f>
        <v>27000</v>
      </c>
      <c r="F25" s="3">
        <f ca="1">ROUND(テーブル11[[#This Row],[60代]],-3)</f>
        <v>41000</v>
      </c>
      <c r="G25" s="3">
        <f ca="1">ROUND(テーブル11[[#This Row],[70歳以上]],-3)</f>
        <v>46000</v>
      </c>
      <c r="H25" s="3"/>
      <c r="I25" s="4"/>
      <c r="J25" s="5" t="s">
        <v>27</v>
      </c>
      <c r="K25" s="3">
        <f ca="1">ROUND(テーブル12[[#This Row],[20代]],-3)</f>
        <v>24000</v>
      </c>
      <c r="L25" s="3">
        <f ca="1">ROUND(テーブル12[[#This Row],[30代]],-3)</f>
        <v>28000</v>
      </c>
      <c r="M25" s="3">
        <f ca="1">ROUND(テーブル12[[#This Row],[40代]],-3)</f>
        <v>40000</v>
      </c>
      <c r="N25" s="3">
        <f ca="1">ROUND(テーブル12[[#This Row],[50代]],-3)</f>
        <v>35000</v>
      </c>
      <c r="O25" s="3">
        <f ca="1">ROUND(テーブル12[[#This Row],[60代]],-3)</f>
        <v>31000</v>
      </c>
      <c r="P25" s="3">
        <f ca="1">ROUND(テーブル12[[#This Row],[70歳以上]],-3)</f>
        <v>30000</v>
      </c>
      <c r="Q25" s="3"/>
      <c r="R25" s="4"/>
      <c r="S25" s="5" t="s">
        <v>27</v>
      </c>
      <c r="T25" s="3">
        <f ca="1">ROUND(テーブル1219[[#This Row],[20代]],-3)</f>
        <v>31000</v>
      </c>
      <c r="U25" s="3">
        <f ca="1">ROUND(テーブル1219[[#This Row],[30代]],-3)</f>
        <v>39000</v>
      </c>
      <c r="V25" s="3">
        <f ca="1">ROUND(テーブル1219[[#This Row],[40代]],-3)</f>
        <v>43000</v>
      </c>
      <c r="W25" s="3">
        <f ca="1">ROUND(テーブル1219[[#This Row],[50代]],-3)</f>
        <v>41000</v>
      </c>
      <c r="X25" s="3">
        <f ca="1">ROUND(テーブル1219[[#This Row],[60代]],-3)</f>
        <v>55000</v>
      </c>
      <c r="Y25" s="3">
        <f ca="1">ROUND(テーブル1219[[#This Row],[70歳以上]],-3)</f>
        <v>31000</v>
      </c>
      <c r="Z25" s="3"/>
      <c r="AB25" s="5" t="s">
        <v>27</v>
      </c>
      <c r="AC25" s="6">
        <f ca="1">ROUND(テーブル121934[[#This Row],[20代]],-3)</f>
        <v>41000</v>
      </c>
      <c r="AD25" s="6">
        <f ca="1">ROUND(テーブル121934[[#This Row],[30代]],-3)</f>
        <v>25000</v>
      </c>
      <c r="AE25" s="6">
        <f ca="1">ROUND(テーブル121934[[#This Row],[40代]],-3)</f>
        <v>47000</v>
      </c>
      <c r="AF25" s="6">
        <f ca="1">ROUND(テーブル121934[[#This Row],[50代]],-3)</f>
        <v>40000</v>
      </c>
      <c r="AG25" s="6">
        <f ca="1">ROUND(テーブル121934[[#This Row],[60代]],-3)</f>
        <v>48000</v>
      </c>
      <c r="AH25" s="6">
        <f ca="1">ROUND(テーブル121934[[#This Row],[70歳以上]],-3)</f>
        <v>55000</v>
      </c>
      <c r="AI25" s="6"/>
      <c r="AK25" s="5" t="s">
        <v>27</v>
      </c>
      <c r="AL25">
        <f ca="1">ROUND(テーブル12193425[[#This Row],[20代]],-3)</f>
        <v>35000</v>
      </c>
      <c r="AM25">
        <f ca="1">ROUND(テーブル12193425[[#This Row],[30代]],-3)</f>
        <v>29000</v>
      </c>
      <c r="AN25">
        <f ca="1">ROUND(テーブル12193425[[#This Row],[40代]],-3)</f>
        <v>38000</v>
      </c>
      <c r="AO25">
        <f ca="1">ROUND(テーブル12193425[[#This Row],[50代]],-3)</f>
        <v>30000</v>
      </c>
      <c r="AP25">
        <f ca="1">ROUND(テーブル12193425[[#This Row],[60代]],-3)</f>
        <v>31000</v>
      </c>
      <c r="AQ25">
        <f ca="1">ROUND(テーブル12193425[[#This Row],[70歳以上]],-3)</f>
        <v>52000</v>
      </c>
    </row>
    <row r="26" spans="1:43" x14ac:dyDescent="0.55000000000000004">
      <c r="A26" s="5" t="s">
        <v>28</v>
      </c>
      <c r="B26" s="3">
        <f ca="1">ROUND(テーブル11[[#This Row],[20代]],-3)</f>
        <v>22000</v>
      </c>
      <c r="C26" s="3">
        <f ca="1">ROUND(テーブル11[[#This Row],[30代]],-3)</f>
        <v>20000</v>
      </c>
      <c r="D26" s="3">
        <f ca="1">ROUND(テーブル11[[#This Row],[40代]],-3)</f>
        <v>44000</v>
      </c>
      <c r="E26" s="3">
        <f ca="1">ROUND(テーブル11[[#This Row],[50代]],-3)</f>
        <v>24000</v>
      </c>
      <c r="F26" s="3">
        <f ca="1">ROUND(テーブル11[[#This Row],[60代]],-3)</f>
        <v>38000</v>
      </c>
      <c r="G26" s="3">
        <f ca="1">ROUND(テーブル11[[#This Row],[70歳以上]],-3)</f>
        <v>44000</v>
      </c>
      <c r="H26" s="3"/>
      <c r="I26" s="4"/>
      <c r="J26" s="5" t="s">
        <v>28</v>
      </c>
      <c r="K26" s="3">
        <f ca="1">ROUND(テーブル12[[#This Row],[20代]],-3)</f>
        <v>24000</v>
      </c>
      <c r="L26" s="3">
        <f ca="1">ROUND(テーブル12[[#This Row],[30代]],-3)</f>
        <v>26000</v>
      </c>
      <c r="M26" s="3">
        <f ca="1">ROUND(テーブル12[[#This Row],[40代]],-3)</f>
        <v>35000</v>
      </c>
      <c r="N26" s="3">
        <f ca="1">ROUND(テーブル12[[#This Row],[50代]],-3)</f>
        <v>33000</v>
      </c>
      <c r="O26" s="3">
        <f ca="1">ROUND(テーブル12[[#This Row],[60代]],-3)</f>
        <v>30000</v>
      </c>
      <c r="P26" s="3">
        <f ca="1">ROUND(テーブル12[[#This Row],[70歳以上]],-3)</f>
        <v>28000</v>
      </c>
      <c r="Q26" s="3"/>
      <c r="R26" s="4"/>
      <c r="S26" s="5" t="s">
        <v>28</v>
      </c>
      <c r="T26" s="3">
        <f ca="1">ROUND(テーブル1219[[#This Row],[20代]],-3)</f>
        <v>32000</v>
      </c>
      <c r="U26" s="3">
        <f ca="1">ROUND(テーブル1219[[#This Row],[30代]],-3)</f>
        <v>36000</v>
      </c>
      <c r="V26" s="3">
        <f ca="1">ROUND(テーブル1219[[#This Row],[40代]],-3)</f>
        <v>41000</v>
      </c>
      <c r="W26" s="3">
        <f ca="1">ROUND(テーブル1219[[#This Row],[50代]],-3)</f>
        <v>39000</v>
      </c>
      <c r="X26" s="3">
        <f ca="1">ROUND(テーブル1219[[#This Row],[60代]],-3)</f>
        <v>53000</v>
      </c>
      <c r="Y26" s="3">
        <f ca="1">ROUND(テーブル1219[[#This Row],[70歳以上]],-3)</f>
        <v>28000</v>
      </c>
      <c r="Z26" s="3"/>
      <c r="AB26" s="5" t="s">
        <v>28</v>
      </c>
      <c r="AC26" s="6">
        <f ca="1">ROUND(テーブル121934[[#This Row],[20代]],-3)</f>
        <v>41000</v>
      </c>
      <c r="AD26" s="6">
        <f ca="1">ROUND(テーブル121934[[#This Row],[30代]],-3)</f>
        <v>25000</v>
      </c>
      <c r="AE26" s="6">
        <f ca="1">ROUND(テーブル121934[[#This Row],[40代]],-3)</f>
        <v>43000</v>
      </c>
      <c r="AF26" s="6">
        <f ca="1">ROUND(テーブル121934[[#This Row],[50代]],-3)</f>
        <v>38000</v>
      </c>
      <c r="AG26" s="6">
        <f ca="1">ROUND(テーブル121934[[#This Row],[60代]],-3)</f>
        <v>49000</v>
      </c>
      <c r="AH26" s="6">
        <f ca="1">ROUND(テーブル121934[[#This Row],[70歳以上]],-3)</f>
        <v>52000</v>
      </c>
      <c r="AI26" s="6"/>
      <c r="AK26" s="5" t="s">
        <v>28</v>
      </c>
      <c r="AL26">
        <f ca="1">ROUND(テーブル12193425[[#This Row],[20代]],-3)</f>
        <v>33000</v>
      </c>
      <c r="AM26">
        <f ca="1">ROUND(テーブル12193425[[#This Row],[30代]],-3)</f>
        <v>32000</v>
      </c>
      <c r="AN26">
        <f ca="1">ROUND(テーブル12193425[[#This Row],[40代]],-3)</f>
        <v>40000</v>
      </c>
      <c r="AO26">
        <f ca="1">ROUND(テーブル12193425[[#This Row],[50代]],-3)</f>
        <v>28000</v>
      </c>
      <c r="AP26">
        <f ca="1">ROUND(テーブル12193425[[#This Row],[60代]],-3)</f>
        <v>30000</v>
      </c>
      <c r="AQ26">
        <f ca="1">ROUND(テーブル12193425[[#This Row],[70歳以上]],-3)</f>
        <v>49000</v>
      </c>
    </row>
    <row r="27" spans="1:43" x14ac:dyDescent="0.55000000000000004">
      <c r="A27" s="5" t="s">
        <v>29</v>
      </c>
      <c r="B27" s="3">
        <f ca="1">ROUND(テーブル11[[#This Row],[20代]],-3)</f>
        <v>20000</v>
      </c>
      <c r="C27" s="3">
        <f ca="1">ROUND(テーブル11[[#This Row],[30代]],-3)</f>
        <v>18000</v>
      </c>
      <c r="D27" s="3">
        <f ca="1">ROUND(テーブル11[[#This Row],[40代]],-3)</f>
        <v>40000</v>
      </c>
      <c r="E27" s="3">
        <f ca="1">ROUND(テーブル11[[#This Row],[50代]],-3)</f>
        <v>23000</v>
      </c>
      <c r="F27" s="3">
        <f ca="1">ROUND(テーブル11[[#This Row],[60代]],-3)</f>
        <v>36000</v>
      </c>
      <c r="G27" s="3">
        <f ca="1">ROUND(テーブル11[[#This Row],[70歳以上]],-3)</f>
        <v>42000</v>
      </c>
      <c r="H27" s="3"/>
      <c r="I27" s="4"/>
      <c r="J27" s="5" t="s">
        <v>29</v>
      </c>
      <c r="K27" s="3">
        <f ca="1">ROUND(テーブル12[[#This Row],[20代]],-3)</f>
        <v>25000</v>
      </c>
      <c r="L27" s="3">
        <f ca="1">ROUND(テーブル12[[#This Row],[30代]],-3)</f>
        <v>24000</v>
      </c>
      <c r="M27" s="3">
        <f ca="1">ROUND(テーブル12[[#This Row],[40代]],-3)</f>
        <v>32000</v>
      </c>
      <c r="N27" s="3">
        <f ca="1">ROUND(テーブル12[[#This Row],[50代]],-3)</f>
        <v>32000</v>
      </c>
      <c r="O27" s="3">
        <f ca="1">ROUND(テーブル12[[#This Row],[60代]],-3)</f>
        <v>29000</v>
      </c>
      <c r="P27" s="3">
        <f ca="1">ROUND(テーブル12[[#This Row],[70歳以上]],-3)</f>
        <v>26000</v>
      </c>
      <c r="Q27" s="3"/>
      <c r="R27" s="4"/>
      <c r="S27" s="5" t="s">
        <v>29</v>
      </c>
      <c r="T27" s="3">
        <f ca="1">ROUND(テーブル1219[[#This Row],[20代]],-3)</f>
        <v>34000</v>
      </c>
      <c r="U27" s="3">
        <f ca="1">ROUND(テーブル1219[[#This Row],[30代]],-3)</f>
        <v>34000</v>
      </c>
      <c r="V27" s="3">
        <f ca="1">ROUND(テーブル1219[[#This Row],[40代]],-3)</f>
        <v>36000</v>
      </c>
      <c r="W27" s="3">
        <f ca="1">ROUND(テーブル1219[[#This Row],[50代]],-3)</f>
        <v>38000</v>
      </c>
      <c r="X27" s="3">
        <f ca="1">ROUND(テーブル1219[[#This Row],[60代]],-3)</f>
        <v>52000</v>
      </c>
      <c r="Y27" s="3">
        <f ca="1">ROUND(テーブル1219[[#This Row],[70歳以上]],-3)</f>
        <v>24000</v>
      </c>
      <c r="Z27" s="3"/>
      <c r="AB27" s="5" t="s">
        <v>29</v>
      </c>
      <c r="AC27" s="6">
        <f ca="1">ROUND(テーブル121934[[#This Row],[20代]],-3)</f>
        <v>41000</v>
      </c>
      <c r="AD27" s="6">
        <f ca="1">ROUND(テーブル121934[[#This Row],[30代]],-3)</f>
        <v>24000</v>
      </c>
      <c r="AE27" s="6">
        <f ca="1">ROUND(テーブル121934[[#This Row],[40代]],-3)</f>
        <v>38000</v>
      </c>
      <c r="AF27" s="6">
        <f ca="1">ROUND(テーブル121934[[#This Row],[50代]],-3)</f>
        <v>37000</v>
      </c>
      <c r="AG27" s="6">
        <f ca="1">ROUND(テーブル121934[[#This Row],[60代]],-3)</f>
        <v>52000</v>
      </c>
      <c r="AH27" s="6">
        <f ca="1">ROUND(テーブル121934[[#This Row],[70歳以上]],-3)</f>
        <v>50000</v>
      </c>
      <c r="AI27" s="6"/>
      <c r="AK27" s="5" t="s">
        <v>29</v>
      </c>
      <c r="AL27">
        <f ca="1">ROUND(テーブル12193425[[#This Row],[20代]],-3)</f>
        <v>32000</v>
      </c>
      <c r="AM27">
        <f ca="1">ROUND(テーブル12193425[[#This Row],[30代]],-3)</f>
        <v>32000</v>
      </c>
      <c r="AN27">
        <f ca="1">ROUND(テーブル12193425[[#This Row],[40代]],-3)</f>
        <v>37000</v>
      </c>
      <c r="AO27">
        <f ca="1">ROUND(テーブル12193425[[#This Row],[50代]],-3)</f>
        <v>26000</v>
      </c>
      <c r="AP27">
        <f ca="1">ROUND(テーブル12193425[[#This Row],[60代]],-3)</f>
        <v>32000</v>
      </c>
      <c r="AQ27">
        <f ca="1">ROUND(テーブル12193425[[#This Row],[70歳以上]],-3)</f>
        <v>51000</v>
      </c>
    </row>
    <row r="28" spans="1:43" x14ac:dyDescent="0.55000000000000004">
      <c r="A28" s="5" t="s">
        <v>30</v>
      </c>
      <c r="B28" s="3">
        <f ca="1">ROUND(テーブル11[[#This Row],[20代]],-3)</f>
        <v>17000</v>
      </c>
      <c r="C28" s="3">
        <f ca="1">ROUND(テーブル11[[#This Row],[30代]],-3)</f>
        <v>16000</v>
      </c>
      <c r="D28" s="3">
        <f ca="1">ROUND(テーブル11[[#This Row],[40代]],-3)</f>
        <v>38000</v>
      </c>
      <c r="E28" s="3">
        <f ca="1">ROUND(テーブル11[[#This Row],[50代]],-3)</f>
        <v>22000</v>
      </c>
      <c r="F28" s="3">
        <f ca="1">ROUND(テーブル11[[#This Row],[60代]],-3)</f>
        <v>36000</v>
      </c>
      <c r="G28" s="3">
        <f ca="1">ROUND(テーブル11[[#This Row],[70歳以上]],-3)</f>
        <v>46000</v>
      </c>
      <c r="H28" s="3"/>
      <c r="I28" s="4"/>
      <c r="J28" s="5" t="s">
        <v>30</v>
      </c>
      <c r="K28" s="3">
        <f ca="1">ROUND(テーブル12[[#This Row],[20代]],-3)</f>
        <v>26000</v>
      </c>
      <c r="L28" s="3">
        <f ca="1">ROUND(テーブル12[[#This Row],[30代]],-3)</f>
        <v>23000</v>
      </c>
      <c r="M28" s="3">
        <f ca="1">ROUND(テーブル12[[#This Row],[40代]],-3)</f>
        <v>30000</v>
      </c>
      <c r="N28" s="3">
        <f ca="1">ROUND(テーブル12[[#This Row],[50代]],-3)</f>
        <v>32000</v>
      </c>
      <c r="O28" s="3">
        <f ca="1">ROUND(テーブル12[[#This Row],[60代]],-3)</f>
        <v>28000</v>
      </c>
      <c r="P28" s="3">
        <f ca="1">ROUND(テーブル12[[#This Row],[70歳以上]],-3)</f>
        <v>23000</v>
      </c>
      <c r="Q28" s="3"/>
      <c r="R28" s="4"/>
      <c r="S28" s="5" t="s">
        <v>30</v>
      </c>
      <c r="T28" s="3">
        <f ca="1">ROUND(テーブル1219[[#This Row],[20代]],-3)</f>
        <v>35000</v>
      </c>
      <c r="U28" s="3">
        <f ca="1">ROUND(テーブル1219[[#This Row],[30代]],-3)</f>
        <v>33000</v>
      </c>
      <c r="V28" s="3">
        <f ca="1">ROUND(テーブル1219[[#This Row],[40代]],-3)</f>
        <v>34000</v>
      </c>
      <c r="W28" s="3">
        <f ca="1">ROUND(テーブル1219[[#This Row],[50代]],-3)</f>
        <v>33000</v>
      </c>
      <c r="X28" s="3">
        <f ca="1">ROUND(テーブル1219[[#This Row],[60代]],-3)</f>
        <v>51000</v>
      </c>
      <c r="Y28" s="3">
        <f ca="1">ROUND(テーブル1219[[#This Row],[70歳以上]],-3)</f>
        <v>23000</v>
      </c>
      <c r="Z28" s="3"/>
      <c r="AB28" s="5" t="s">
        <v>30</v>
      </c>
      <c r="AC28" s="6">
        <f ca="1">ROUND(テーブル121934[[#This Row],[20代]],-3)</f>
        <v>43000</v>
      </c>
      <c r="AD28" s="6">
        <f ca="1">ROUND(テーブル121934[[#This Row],[30代]],-3)</f>
        <v>25000</v>
      </c>
      <c r="AE28" s="6">
        <f ca="1">ROUND(テーブル121934[[#This Row],[40代]],-3)</f>
        <v>36000</v>
      </c>
      <c r="AF28" s="6">
        <f ca="1">ROUND(テーブル121934[[#This Row],[50代]],-3)</f>
        <v>37000</v>
      </c>
      <c r="AG28" s="6">
        <f ca="1">ROUND(テーブル121934[[#This Row],[60代]],-3)</f>
        <v>59000</v>
      </c>
      <c r="AH28" s="6">
        <f ca="1">ROUND(テーブル121934[[#This Row],[70歳以上]],-3)</f>
        <v>48000</v>
      </c>
      <c r="AI28" s="6"/>
      <c r="AK28" s="5" t="s">
        <v>30</v>
      </c>
      <c r="AL28">
        <f ca="1">ROUND(テーブル12193425[[#This Row],[20代]],-3)</f>
        <v>32000</v>
      </c>
      <c r="AM28">
        <f ca="1">ROUND(テーブル12193425[[#This Row],[30代]],-3)</f>
        <v>31000</v>
      </c>
      <c r="AN28">
        <f ca="1">ROUND(テーブル12193425[[#This Row],[40代]],-3)</f>
        <v>36000</v>
      </c>
      <c r="AO28">
        <f ca="1">ROUND(テーブル12193425[[#This Row],[50代]],-3)</f>
        <v>26000</v>
      </c>
      <c r="AP28">
        <f ca="1">ROUND(テーブル12193425[[#This Row],[60代]],-3)</f>
        <v>32000</v>
      </c>
      <c r="AQ28">
        <f ca="1">ROUND(テーブル12193425[[#This Row],[70歳以上]],-3)</f>
        <v>50000</v>
      </c>
    </row>
    <row r="29" spans="1:43" x14ac:dyDescent="0.55000000000000004">
      <c r="A29" s="5" t="s">
        <v>31</v>
      </c>
      <c r="B29" s="3">
        <f ca="1">ROUND(テーブル11[[#This Row],[20代]],-3)</f>
        <v>19000</v>
      </c>
      <c r="C29" s="3">
        <f ca="1">ROUND(テーブル11[[#This Row],[30代]],-3)</f>
        <v>14000</v>
      </c>
      <c r="D29" s="3">
        <f ca="1">ROUND(テーブル11[[#This Row],[40代]],-3)</f>
        <v>37000</v>
      </c>
      <c r="E29" s="3">
        <f ca="1">ROUND(テーブル11[[#This Row],[50代]],-3)</f>
        <v>21000</v>
      </c>
      <c r="F29" s="3">
        <f ca="1">ROUND(テーブル11[[#This Row],[60代]],-3)</f>
        <v>25000</v>
      </c>
      <c r="G29" s="3">
        <f ca="1">ROUND(テーブル11[[#This Row],[70歳以上]],-3)</f>
        <v>53000</v>
      </c>
      <c r="H29" s="3"/>
      <c r="I29" s="4"/>
      <c r="J29" s="5" t="s">
        <v>31</v>
      </c>
      <c r="K29" s="3">
        <f ca="1">ROUND(テーブル12[[#This Row],[20代]],-3)</f>
        <v>37000</v>
      </c>
      <c r="L29" s="3">
        <f ca="1">ROUND(テーブル12[[#This Row],[30代]],-3)</f>
        <v>21000</v>
      </c>
      <c r="M29" s="3">
        <f ca="1">ROUND(テーブル12[[#This Row],[40代]],-3)</f>
        <v>28000</v>
      </c>
      <c r="N29" s="3">
        <f ca="1">ROUND(テーブル12[[#This Row],[50代]],-3)</f>
        <v>27000</v>
      </c>
      <c r="O29" s="3">
        <f ca="1">ROUND(テーブル12[[#This Row],[60代]],-3)</f>
        <v>17000</v>
      </c>
      <c r="P29" s="3">
        <f ca="1">ROUND(テーブル12[[#This Row],[70歳以上]],-3)</f>
        <v>24000</v>
      </c>
      <c r="Q29" s="3"/>
      <c r="R29" s="4"/>
      <c r="S29" s="5" t="s">
        <v>31</v>
      </c>
      <c r="T29" s="3">
        <f ca="1">ROUND(テーブル1219[[#This Row],[20代]],-3)</f>
        <v>45000</v>
      </c>
      <c r="U29" s="3">
        <f ca="1">ROUND(テーブル1219[[#This Row],[30代]],-3)</f>
        <v>33000</v>
      </c>
      <c r="V29" s="3">
        <f ca="1">ROUND(テーブル1219[[#This Row],[40代]],-3)</f>
        <v>30000</v>
      </c>
      <c r="W29" s="3">
        <f ca="1">ROUND(テーブル1219[[#This Row],[50代]],-3)</f>
        <v>30000</v>
      </c>
      <c r="X29" s="3">
        <f ca="1">ROUND(テーブル1219[[#This Row],[60代]],-3)</f>
        <v>31000</v>
      </c>
      <c r="Y29" s="3">
        <f ca="1">ROUND(テーブル1219[[#This Row],[70歳以上]],-3)</f>
        <v>20000</v>
      </c>
      <c r="Z29" s="3"/>
      <c r="AB29" s="5" t="s">
        <v>31</v>
      </c>
      <c r="AC29" s="6">
        <f ca="1">ROUND(テーブル121934[[#This Row],[20代]],-3)</f>
        <v>47000</v>
      </c>
      <c r="AD29" s="6">
        <f ca="1">ROUND(テーブル121934[[#This Row],[30代]],-3)</f>
        <v>19000</v>
      </c>
      <c r="AE29" s="6">
        <f ca="1">ROUND(テーブル121934[[#This Row],[40代]],-3)</f>
        <v>33000</v>
      </c>
      <c r="AF29" s="6">
        <f ca="1">ROUND(テーブル121934[[#This Row],[50代]],-3)</f>
        <v>33000</v>
      </c>
      <c r="AG29" s="6">
        <f ca="1">ROUND(テーブル121934[[#This Row],[60代]],-3)</f>
        <v>49000</v>
      </c>
      <c r="AH29" s="6">
        <f ca="1">ROUND(テーブル121934[[#This Row],[70歳以上]],-3)</f>
        <v>44000</v>
      </c>
      <c r="AI29" s="6"/>
      <c r="AK29" s="5" t="s">
        <v>31</v>
      </c>
      <c r="AL29">
        <f ca="1">ROUND(テーブル12193425[[#This Row],[20代]],-3)</f>
        <v>31000</v>
      </c>
      <c r="AM29">
        <f ca="1">ROUND(テーブル12193425[[#This Row],[30代]],-3)</f>
        <v>26000</v>
      </c>
      <c r="AN29">
        <f ca="1">ROUND(テーブル12193425[[#This Row],[40代]],-3)</f>
        <v>33000</v>
      </c>
      <c r="AO29">
        <f ca="1">ROUND(テーブル12193425[[#This Row],[50代]],-3)</f>
        <v>26000</v>
      </c>
      <c r="AP29">
        <f ca="1">ROUND(テーブル12193425[[#This Row],[60代]],-3)</f>
        <v>31000</v>
      </c>
      <c r="AQ29">
        <f ca="1">ROUND(テーブル12193425[[#This Row],[70歳以上]],-3)</f>
        <v>50000</v>
      </c>
    </row>
    <row r="30" spans="1:43" x14ac:dyDescent="0.55000000000000004">
      <c r="A30" s="5" t="s">
        <v>32</v>
      </c>
      <c r="B30" s="3">
        <f ca="1">ROUND(テーブル11[[#This Row],[20代]],-3)</f>
        <v>15000</v>
      </c>
      <c r="C30" s="3">
        <f ca="1">ROUND(テーブル11[[#This Row],[30代]],-3)</f>
        <v>13000</v>
      </c>
      <c r="D30" s="3">
        <f ca="1">ROUND(テーブル11[[#This Row],[40代]],-3)</f>
        <v>36000</v>
      </c>
      <c r="E30" s="3">
        <f ca="1">ROUND(テーブル11[[#This Row],[50代]],-3)</f>
        <v>20000</v>
      </c>
      <c r="F30" s="3">
        <f ca="1">ROUND(テーブル11[[#This Row],[60代]],-3)</f>
        <v>24000</v>
      </c>
      <c r="G30" s="3">
        <f ca="1">ROUND(テーブル11[[#This Row],[70歳以上]],-3)</f>
        <v>55000</v>
      </c>
      <c r="H30" s="3"/>
      <c r="I30" s="4"/>
      <c r="J30" s="5" t="s">
        <v>32</v>
      </c>
      <c r="K30" s="3">
        <f ca="1">ROUND(テーブル12[[#This Row],[20代]],-3)</f>
        <v>41000</v>
      </c>
      <c r="L30" s="3">
        <f ca="1">ROUND(テーブル12[[#This Row],[30代]],-3)</f>
        <v>19000</v>
      </c>
      <c r="M30" s="3">
        <f ca="1">ROUND(テーブル12[[#This Row],[40代]],-3)</f>
        <v>25000</v>
      </c>
      <c r="N30" s="3">
        <f ca="1">ROUND(テーブル12[[#This Row],[50代]],-3)</f>
        <v>25000</v>
      </c>
      <c r="O30" s="3">
        <f ca="1">ROUND(テーブル12[[#This Row],[60代]],-3)</f>
        <v>16000</v>
      </c>
      <c r="P30" s="3">
        <f ca="1">ROUND(テーブル12[[#This Row],[70歳以上]],-3)</f>
        <v>23000</v>
      </c>
      <c r="Q30" s="3"/>
      <c r="R30" s="4"/>
      <c r="S30" s="5" t="s">
        <v>32</v>
      </c>
      <c r="T30" s="3">
        <f ca="1">ROUND(テーブル1219[[#This Row],[20代]],-3)</f>
        <v>53000</v>
      </c>
      <c r="U30" s="3">
        <f ca="1">ROUND(テーブル1219[[#This Row],[30代]],-3)</f>
        <v>30000</v>
      </c>
      <c r="V30" s="3">
        <f ca="1">ROUND(テーブル1219[[#This Row],[40代]],-3)</f>
        <v>26000</v>
      </c>
      <c r="W30" s="3">
        <f ca="1">ROUND(テーブル1219[[#This Row],[50代]],-3)</f>
        <v>28000</v>
      </c>
      <c r="X30" s="3">
        <f ca="1">ROUND(テーブル1219[[#This Row],[60代]],-3)</f>
        <v>31000</v>
      </c>
      <c r="Y30" s="3">
        <f ca="1">ROUND(テーブル1219[[#This Row],[70歳以上]],-3)</f>
        <v>18000</v>
      </c>
      <c r="Z30" s="3"/>
      <c r="AB30" s="5" t="s">
        <v>32</v>
      </c>
      <c r="AC30" s="6">
        <f ca="1">ROUND(テーブル121934[[#This Row],[20代]],-3)</f>
        <v>57000</v>
      </c>
      <c r="AD30" s="6">
        <f ca="1">ROUND(テーブル121934[[#This Row],[30代]],-3)</f>
        <v>17000</v>
      </c>
      <c r="AE30" s="6">
        <f ca="1">ROUND(テーブル121934[[#This Row],[40代]],-3)</f>
        <v>29000</v>
      </c>
      <c r="AF30" s="6">
        <f ca="1">ROUND(テーブル121934[[#This Row],[50代]],-3)</f>
        <v>30000</v>
      </c>
      <c r="AG30" s="6">
        <f ca="1">ROUND(テーブル121934[[#This Row],[60代]],-3)</f>
        <v>49000</v>
      </c>
      <c r="AH30" s="6">
        <f ca="1">ROUND(テーブル121934[[#This Row],[70歳以上]],-3)</f>
        <v>45000</v>
      </c>
      <c r="AI30" s="6"/>
      <c r="AK30" s="5" t="s">
        <v>32</v>
      </c>
      <c r="AL30">
        <f ca="1">ROUND(テーブル12193425[[#This Row],[20代]],-3)</f>
        <v>32000</v>
      </c>
      <c r="AM30">
        <f ca="1">ROUND(テーブル12193425[[#This Row],[30代]],-3)</f>
        <v>25000</v>
      </c>
      <c r="AN30">
        <f ca="1">ROUND(テーブル12193425[[#This Row],[40代]],-3)</f>
        <v>31000</v>
      </c>
      <c r="AO30">
        <f ca="1">ROUND(テーブル12193425[[#This Row],[50代]],-3)</f>
        <v>26000</v>
      </c>
      <c r="AP30">
        <f ca="1">ROUND(テーブル12193425[[#This Row],[60代]],-3)</f>
        <v>31000</v>
      </c>
      <c r="AQ30">
        <f ca="1">ROUND(テーブル12193425[[#This Row],[70歳以上]],-3)</f>
        <v>50000</v>
      </c>
    </row>
    <row r="31" spans="1:43" x14ac:dyDescent="0.55000000000000004">
      <c r="A31" s="5" t="s">
        <v>33</v>
      </c>
      <c r="B31" s="3">
        <f ca="1">ROUND(テーブル11[[#This Row],[20代]],-3)</f>
        <v>14000</v>
      </c>
      <c r="C31" s="3">
        <f ca="1">ROUND(テーブル11[[#This Row],[30代]],-3)</f>
        <v>12000</v>
      </c>
      <c r="D31" s="3">
        <f ca="1">ROUND(テーブル11[[#This Row],[40代]],-3)</f>
        <v>36000</v>
      </c>
      <c r="E31" s="3">
        <f ca="1">ROUND(テーブル11[[#This Row],[50代]],-3)</f>
        <v>20000</v>
      </c>
      <c r="F31" s="3">
        <f ca="1">ROUND(テーブル11[[#This Row],[60代]],-3)</f>
        <v>23000</v>
      </c>
      <c r="G31" s="3">
        <f ca="1">ROUND(テーブル11[[#This Row],[70歳以上]],-3)</f>
        <v>50000</v>
      </c>
      <c r="H31" s="3"/>
      <c r="I31" s="4"/>
      <c r="J31" s="5" t="s">
        <v>33</v>
      </c>
      <c r="K31" s="3">
        <f ca="1">ROUND(テーブル12[[#This Row],[20代]],-3)</f>
        <v>41000</v>
      </c>
      <c r="L31" s="3">
        <f ca="1">ROUND(テーブル12[[#This Row],[30代]],-3)</f>
        <v>19000</v>
      </c>
      <c r="M31" s="3">
        <f ca="1">ROUND(テーブル12[[#This Row],[40代]],-3)</f>
        <v>23000</v>
      </c>
      <c r="N31" s="3">
        <f ca="1">ROUND(テーブル12[[#This Row],[50代]],-3)</f>
        <v>21000</v>
      </c>
      <c r="O31" s="3">
        <f ca="1">ROUND(テーブル12[[#This Row],[60代]],-3)</f>
        <v>18000</v>
      </c>
      <c r="P31" s="3">
        <f ca="1">ROUND(テーブル12[[#This Row],[70歳以上]],-3)</f>
        <v>22000</v>
      </c>
      <c r="Q31" s="3"/>
      <c r="R31" s="4"/>
      <c r="S31" s="5" t="s">
        <v>33</v>
      </c>
      <c r="T31" s="3">
        <f ca="1">ROUND(テーブル1219[[#This Row],[20代]],-3)</f>
        <v>55000</v>
      </c>
      <c r="U31" s="3">
        <f ca="1">ROUND(テーブル1219[[#This Row],[30代]],-3)</f>
        <v>31000</v>
      </c>
      <c r="V31" s="3">
        <f ca="1">ROUND(テーブル1219[[#This Row],[40代]],-3)</f>
        <v>20000</v>
      </c>
      <c r="W31" s="3">
        <f ca="1">ROUND(テーブル1219[[#This Row],[50代]],-3)</f>
        <v>27000</v>
      </c>
      <c r="X31" s="3">
        <f ca="1">ROUND(テーブル1219[[#This Row],[60代]],-3)</f>
        <v>34000</v>
      </c>
      <c r="Y31" s="3">
        <f ca="1">ROUND(テーブル1219[[#This Row],[70歳以上]],-3)</f>
        <v>17000</v>
      </c>
      <c r="Z31" s="3"/>
      <c r="AB31" s="5" t="s">
        <v>33</v>
      </c>
      <c r="AC31" s="6">
        <f ca="1">ROUND(テーブル121934[[#This Row],[20代]],-3)</f>
        <v>63000</v>
      </c>
      <c r="AD31" s="6">
        <f ca="1">ROUND(テーブル121934[[#This Row],[30代]],-3)</f>
        <v>16000</v>
      </c>
      <c r="AE31" s="6">
        <f ca="1">ROUND(テーブル121934[[#This Row],[40代]],-3)</f>
        <v>30000</v>
      </c>
      <c r="AF31" s="6">
        <f ca="1">ROUND(テーブル121934[[#This Row],[50代]],-3)</f>
        <v>30000</v>
      </c>
      <c r="AG31" s="6">
        <f ca="1">ROUND(テーブル121934[[#This Row],[60代]],-3)</f>
        <v>48000</v>
      </c>
      <c r="AH31" s="6">
        <f ca="1">ROUND(テーブル121934[[#This Row],[70歳以上]],-3)</f>
        <v>50000</v>
      </c>
      <c r="AI31" s="6"/>
      <c r="AK31" s="5" t="s">
        <v>33</v>
      </c>
      <c r="AL31">
        <f ca="1">ROUND(テーブル12193425[[#This Row],[20代]],-3)</f>
        <v>35000</v>
      </c>
      <c r="AM31">
        <f ca="1">ROUND(テーブル12193425[[#This Row],[30代]],-3)</f>
        <v>25000</v>
      </c>
      <c r="AN31">
        <f ca="1">ROUND(テーブル12193425[[#This Row],[40代]],-3)</f>
        <v>29000</v>
      </c>
      <c r="AO31">
        <f ca="1">ROUND(テーブル12193425[[#This Row],[50代]],-3)</f>
        <v>26000</v>
      </c>
      <c r="AP31">
        <f ca="1">ROUND(テーブル12193425[[#This Row],[60代]],-3)</f>
        <v>30000</v>
      </c>
      <c r="AQ31">
        <f ca="1">ROUND(テーブル12193425[[#This Row],[70歳以上]],-3)</f>
        <v>52000</v>
      </c>
    </row>
    <row r="32" spans="1:43" x14ac:dyDescent="0.55000000000000004">
      <c r="A32" s="5" t="s">
        <v>34</v>
      </c>
      <c r="B32" s="3">
        <f ca="1">ROUND(テーブル11[[#This Row],[20代]],-3)</f>
        <v>15000</v>
      </c>
      <c r="C32" s="3">
        <f ca="1">ROUND(テーブル11[[#This Row],[30代]],-3)</f>
        <v>11000</v>
      </c>
      <c r="D32" s="3">
        <f ca="1">ROUND(テーブル11[[#This Row],[40代]],-3)</f>
        <v>35000</v>
      </c>
      <c r="E32" s="3">
        <f ca="1">ROUND(テーブル11[[#This Row],[50代]],-3)</f>
        <v>21000</v>
      </c>
      <c r="F32" s="3">
        <f ca="1">ROUND(テーブル11[[#This Row],[60代]],-3)</f>
        <v>24000</v>
      </c>
      <c r="G32" s="3">
        <f ca="1">ROUND(テーブル11[[#This Row],[70歳以上]],-3)</f>
        <v>42000</v>
      </c>
      <c r="H32" s="3"/>
      <c r="I32" s="4"/>
      <c r="J32" s="5" t="s">
        <v>34</v>
      </c>
      <c r="K32" s="3">
        <f ca="1">ROUND(テーブル12[[#This Row],[20代]],-3)</f>
        <v>40000</v>
      </c>
      <c r="L32" s="3">
        <f ca="1">ROUND(テーブル12[[#This Row],[30代]],-3)</f>
        <v>20000</v>
      </c>
      <c r="M32" s="3">
        <f ca="1">ROUND(テーブル12[[#This Row],[40代]],-3)</f>
        <v>22000</v>
      </c>
      <c r="N32" s="3">
        <f ca="1">ROUND(テーブル12[[#This Row],[50代]],-3)</f>
        <v>21000</v>
      </c>
      <c r="O32" s="3">
        <f ca="1">ROUND(テーブル12[[#This Row],[60代]],-3)</f>
        <v>18000</v>
      </c>
      <c r="P32" s="3">
        <f ca="1">ROUND(テーブル12[[#This Row],[70歳以上]],-3)</f>
        <v>22000</v>
      </c>
      <c r="Q32" s="3"/>
      <c r="R32" s="4"/>
      <c r="S32" s="5" t="s">
        <v>34</v>
      </c>
      <c r="T32" s="3">
        <f ca="1">ROUND(テーブル1219[[#This Row],[20代]],-3)</f>
        <v>55000</v>
      </c>
      <c r="U32" s="3">
        <f ca="1">ROUND(テーブル1219[[#This Row],[30代]],-3)</f>
        <v>34000</v>
      </c>
      <c r="V32" s="3">
        <f ca="1">ROUND(テーブル1219[[#This Row],[40代]],-3)</f>
        <v>19000</v>
      </c>
      <c r="W32" s="3">
        <f ca="1">ROUND(テーブル1219[[#This Row],[50代]],-3)</f>
        <v>29000</v>
      </c>
      <c r="X32" s="3">
        <f ca="1">ROUND(テーブル1219[[#This Row],[60代]],-3)</f>
        <v>36000</v>
      </c>
      <c r="Y32" s="3">
        <f ca="1">ROUND(テーブル1219[[#This Row],[70歳以上]],-3)</f>
        <v>17000</v>
      </c>
      <c r="Z32" s="3"/>
      <c r="AB32" s="5" t="s">
        <v>34</v>
      </c>
      <c r="AC32" s="6">
        <f ca="1">ROUND(テーブル121934[[#This Row],[20代]],-3)</f>
        <v>65000</v>
      </c>
      <c r="AD32" s="6">
        <f ca="1">ROUND(テーブル121934[[#This Row],[30代]],-3)</f>
        <v>20000</v>
      </c>
      <c r="AE32" s="6">
        <f ca="1">ROUND(テーブル121934[[#This Row],[40代]],-3)</f>
        <v>31000</v>
      </c>
      <c r="AF32" s="6">
        <f ca="1">ROUND(テーブル121934[[#This Row],[50代]],-3)</f>
        <v>28000</v>
      </c>
      <c r="AG32" s="6">
        <f ca="1">ROUND(テーブル121934[[#This Row],[60代]],-3)</f>
        <v>49000</v>
      </c>
      <c r="AH32" s="6">
        <f ca="1">ROUND(テーブル121934[[#This Row],[70歳以上]],-3)</f>
        <v>49000</v>
      </c>
      <c r="AI32" s="6"/>
      <c r="AK32" s="5" t="s">
        <v>34</v>
      </c>
      <c r="AL32">
        <f ca="1">ROUND(テーブル12193425[[#This Row],[20代]],-3)</f>
        <v>35000</v>
      </c>
      <c r="AM32">
        <f ca="1">ROUND(テーブル12193425[[#This Row],[30代]],-3)</f>
        <v>25000</v>
      </c>
      <c r="AN32">
        <f ca="1">ROUND(テーブル12193425[[#This Row],[40代]],-3)</f>
        <v>28000</v>
      </c>
      <c r="AO32">
        <f ca="1">ROUND(テーブル12193425[[#This Row],[50代]],-3)</f>
        <v>27000</v>
      </c>
      <c r="AP32">
        <f ca="1">ROUND(テーブル12193425[[#This Row],[60代]],-3)</f>
        <v>32000</v>
      </c>
      <c r="AQ32">
        <f ca="1">ROUND(テーブル12193425[[#This Row],[70歳以上]],-3)</f>
        <v>53000</v>
      </c>
    </row>
    <row r="33" spans="1:43" x14ac:dyDescent="0.55000000000000004">
      <c r="A33" s="5" t="s">
        <v>35</v>
      </c>
      <c r="B33" s="3">
        <f ca="1">ROUND(テーブル11[[#This Row],[20代]],-3)</f>
        <v>16000</v>
      </c>
      <c r="C33" s="3">
        <f ca="1">ROUND(テーブル11[[#This Row],[30代]],-3)</f>
        <v>12000</v>
      </c>
      <c r="D33" s="3">
        <f ca="1">ROUND(テーブル11[[#This Row],[40代]],-3)</f>
        <v>35000</v>
      </c>
      <c r="E33" s="3">
        <f ca="1">ROUND(テーブル11[[#This Row],[50代]],-3)</f>
        <v>21000</v>
      </c>
      <c r="F33" s="3">
        <f ca="1">ROUND(テーブル11[[#This Row],[60代]],-3)</f>
        <v>24000</v>
      </c>
      <c r="G33" s="3">
        <f ca="1">ROUND(テーブル11[[#This Row],[70歳以上]],-3)</f>
        <v>43000</v>
      </c>
      <c r="H33" s="3"/>
      <c r="I33" s="4"/>
      <c r="J33" s="5" t="s">
        <v>35</v>
      </c>
      <c r="K33" s="3">
        <f ca="1">ROUND(テーブル12[[#This Row],[20代]],-3)</f>
        <v>39000</v>
      </c>
      <c r="L33" s="3">
        <f ca="1">ROUND(テーブル12[[#This Row],[30代]],-3)</f>
        <v>21000</v>
      </c>
      <c r="M33" s="3">
        <f ca="1">ROUND(テーブル12[[#This Row],[40代]],-3)</f>
        <v>21000</v>
      </c>
      <c r="N33" s="3">
        <f ca="1">ROUND(テーブル12[[#This Row],[50代]],-3)</f>
        <v>20000</v>
      </c>
      <c r="O33" s="3">
        <f ca="1">ROUND(テーブル12[[#This Row],[60代]],-3)</f>
        <v>18000</v>
      </c>
      <c r="P33" s="3">
        <f ca="1">ROUND(テーブル12[[#This Row],[70歳以上]],-3)</f>
        <v>21000</v>
      </c>
      <c r="Q33" s="3"/>
      <c r="R33" s="4"/>
      <c r="S33" s="5" t="s">
        <v>35</v>
      </c>
      <c r="T33" s="3">
        <f ca="1">ROUND(テーブル1219[[#This Row],[20代]],-3)</f>
        <v>55000</v>
      </c>
      <c r="U33" s="3">
        <f ca="1">ROUND(テーブル1219[[#This Row],[30代]],-3)</f>
        <v>38000</v>
      </c>
      <c r="V33" s="3">
        <f ca="1">ROUND(テーブル1219[[#This Row],[40代]],-3)</f>
        <v>18000</v>
      </c>
      <c r="W33" s="3">
        <f ca="1">ROUND(テーブル1219[[#This Row],[50代]],-3)</f>
        <v>30000</v>
      </c>
      <c r="X33" s="3">
        <f ca="1">ROUND(テーブル1219[[#This Row],[60代]],-3)</f>
        <v>37000</v>
      </c>
      <c r="Y33" s="3">
        <f ca="1">ROUND(テーブル1219[[#This Row],[70歳以上]],-3)</f>
        <v>17000</v>
      </c>
      <c r="Z33" s="3"/>
      <c r="AB33" s="5" t="s">
        <v>35</v>
      </c>
      <c r="AC33" s="6">
        <f ca="1">ROUND(テーブル121934[[#This Row],[20代]],-3)</f>
        <v>66000</v>
      </c>
      <c r="AD33" s="6">
        <f ca="1">ROUND(テーブル121934[[#This Row],[30代]],-3)</f>
        <v>23000</v>
      </c>
      <c r="AE33" s="6">
        <f ca="1">ROUND(テーブル121934[[#This Row],[40代]],-3)</f>
        <v>31000</v>
      </c>
      <c r="AF33" s="6">
        <f ca="1">ROUND(テーブル121934[[#This Row],[50代]],-3)</f>
        <v>28000</v>
      </c>
      <c r="AG33" s="6">
        <f ca="1">ROUND(テーブル121934[[#This Row],[60代]],-3)</f>
        <v>51000</v>
      </c>
      <c r="AH33" s="6">
        <f ca="1">ROUND(テーブル121934[[#This Row],[70歳以上]],-3)</f>
        <v>49000</v>
      </c>
      <c r="AI33" s="6"/>
      <c r="AK33" s="5" t="s">
        <v>35</v>
      </c>
      <c r="AL33">
        <f ca="1">ROUND(テーブル12193425[[#This Row],[20代]],-3)</f>
        <v>35000</v>
      </c>
      <c r="AM33">
        <f ca="1">ROUND(テーブル12193425[[#This Row],[30代]],-3)</f>
        <v>28000</v>
      </c>
      <c r="AN33">
        <f ca="1">ROUND(テーブル12193425[[#This Row],[40代]],-3)</f>
        <v>31000</v>
      </c>
      <c r="AO33">
        <f ca="1">ROUND(テーブル12193425[[#This Row],[50代]],-3)</f>
        <v>27000</v>
      </c>
      <c r="AP33">
        <f ca="1">ROUND(テーブル12193425[[#This Row],[60代]],-3)</f>
        <v>42000</v>
      </c>
      <c r="AQ33">
        <f ca="1">ROUND(テーブル12193425[[#This Row],[70歳以上]],-3)</f>
        <v>53000</v>
      </c>
    </row>
    <row r="34" spans="1:43" x14ac:dyDescent="0.55000000000000004">
      <c r="A34" s="5" t="s">
        <v>36</v>
      </c>
      <c r="B34" s="3">
        <f ca="1">ROUND(テーブル11[[#This Row],[20代]],-3)</f>
        <v>15000</v>
      </c>
      <c r="C34" s="3">
        <f ca="1">ROUND(テーブル11[[#This Row],[30代]],-3)</f>
        <v>11000</v>
      </c>
      <c r="D34" s="3">
        <f ca="1">ROUND(テーブル11[[#This Row],[40代]],-3)</f>
        <v>35000</v>
      </c>
      <c r="E34" s="3">
        <f ca="1">ROUND(テーブル11[[#This Row],[50代]],-3)</f>
        <v>21000</v>
      </c>
      <c r="F34" s="3">
        <f ca="1">ROUND(テーブル11[[#This Row],[60代]],-3)</f>
        <v>23000</v>
      </c>
      <c r="G34" s="3">
        <f ca="1">ROUND(テーブル11[[#This Row],[70歳以上]],-3)</f>
        <v>51000</v>
      </c>
      <c r="H34" s="3"/>
      <c r="I34" s="4"/>
      <c r="J34" s="5" t="s">
        <v>36</v>
      </c>
      <c r="K34" s="3">
        <f ca="1">ROUND(テーブル12[[#This Row],[20代]],-3)</f>
        <v>38000</v>
      </c>
      <c r="L34" s="3">
        <f ca="1">ROUND(テーブル12[[#This Row],[30代]],-3)</f>
        <v>22000</v>
      </c>
      <c r="M34" s="3">
        <f ca="1">ROUND(テーブル12[[#This Row],[40代]],-3)</f>
        <v>19000</v>
      </c>
      <c r="N34" s="3">
        <f ca="1">ROUND(テーブル12[[#This Row],[50代]],-3)</f>
        <v>20000</v>
      </c>
      <c r="O34" s="3">
        <f ca="1">ROUND(テーブル12[[#This Row],[60代]],-3)</f>
        <v>18000</v>
      </c>
      <c r="P34" s="3">
        <f ca="1">ROUND(テーブル12[[#This Row],[70歳以上]],-3)</f>
        <v>26000</v>
      </c>
      <c r="Q34" s="3"/>
      <c r="R34" s="4"/>
      <c r="S34" s="5" t="s">
        <v>36</v>
      </c>
      <c r="T34" s="3">
        <f ca="1">ROUND(テーブル1219[[#This Row],[20代]],-3)</f>
        <v>54000</v>
      </c>
      <c r="U34" s="3">
        <f ca="1">ROUND(テーブル1219[[#This Row],[30代]],-3)</f>
        <v>42000</v>
      </c>
      <c r="V34" s="3">
        <f ca="1">ROUND(テーブル1219[[#This Row],[40代]],-3)</f>
        <v>17000</v>
      </c>
      <c r="W34" s="3">
        <f ca="1">ROUND(テーブル1219[[#This Row],[50代]],-3)</f>
        <v>29000</v>
      </c>
      <c r="X34" s="3">
        <f ca="1">ROUND(テーブル1219[[#This Row],[60代]],-3)</f>
        <v>37000</v>
      </c>
      <c r="Y34" s="3">
        <f ca="1">ROUND(テーブル1219[[#This Row],[70歳以上]],-3)</f>
        <v>23000</v>
      </c>
      <c r="Z34" s="3"/>
      <c r="AB34" s="5" t="s">
        <v>36</v>
      </c>
      <c r="AC34" s="6">
        <f ca="1">ROUND(テーブル121934[[#This Row],[20代]],-3)</f>
        <v>66000</v>
      </c>
      <c r="AD34" s="6">
        <f ca="1">ROUND(テーブル121934[[#This Row],[30代]],-3)</f>
        <v>21000</v>
      </c>
      <c r="AE34" s="6">
        <f ca="1">ROUND(テーブル121934[[#This Row],[40代]],-3)</f>
        <v>29000</v>
      </c>
      <c r="AF34" s="6">
        <f ca="1">ROUND(テーブル121934[[#This Row],[50代]],-3)</f>
        <v>28000</v>
      </c>
      <c r="AG34" s="6">
        <f ca="1">ROUND(テーブル121934[[#This Row],[60代]],-3)</f>
        <v>51000</v>
      </c>
      <c r="AH34" s="6">
        <f ca="1">ROUND(テーブル121934[[#This Row],[70歳以上]],-3)</f>
        <v>56000</v>
      </c>
      <c r="AI34" s="6"/>
      <c r="AK34" s="5" t="s">
        <v>36</v>
      </c>
      <c r="AL34">
        <f ca="1">ROUND(テーブル12193425[[#This Row],[20代]],-3)</f>
        <v>35000</v>
      </c>
      <c r="AM34">
        <f ca="1">ROUND(テーブル12193425[[#This Row],[30代]],-3)</f>
        <v>33000</v>
      </c>
      <c r="AN34">
        <f ca="1">ROUND(テーブル12193425[[#This Row],[40代]],-3)</f>
        <v>32000</v>
      </c>
      <c r="AO34">
        <f ca="1">ROUND(テーブル12193425[[#This Row],[50代]],-3)</f>
        <v>27000</v>
      </c>
      <c r="AP34">
        <f ca="1">ROUND(テーブル12193425[[#This Row],[60代]],-3)</f>
        <v>45000</v>
      </c>
      <c r="AQ34">
        <f ca="1">ROUND(テーブル12193425[[#This Row],[70歳以上]],-3)</f>
        <v>57000</v>
      </c>
    </row>
    <row r="35" spans="1:43" x14ac:dyDescent="0.55000000000000004">
      <c r="A35" s="5" t="s">
        <v>37</v>
      </c>
      <c r="B35" s="3">
        <f ca="1">ROUND(テーブル11[[#This Row],[20代]],-3)</f>
        <v>15000</v>
      </c>
      <c r="C35" s="3">
        <f ca="1">ROUND(テーブル11[[#This Row],[30代]],-3)</f>
        <v>10000</v>
      </c>
      <c r="D35" s="3">
        <f ca="1">ROUND(テーブル11[[#This Row],[40代]],-3)</f>
        <v>34000</v>
      </c>
      <c r="E35" s="3">
        <f ca="1">ROUND(テーブル11[[#This Row],[50代]],-3)</f>
        <v>20000</v>
      </c>
      <c r="F35" s="3">
        <f ca="1">ROUND(テーブル11[[#This Row],[60代]],-3)</f>
        <v>23000</v>
      </c>
      <c r="G35" s="3">
        <f ca="1">ROUND(テーブル11[[#This Row],[70歳以上]],-3)</f>
        <v>55000</v>
      </c>
      <c r="H35" s="3"/>
      <c r="I35" s="4"/>
      <c r="J35" s="5" t="s">
        <v>37</v>
      </c>
      <c r="K35" s="3">
        <f ca="1">ROUND(テーブル12[[#This Row],[20代]],-3)</f>
        <v>41000</v>
      </c>
      <c r="L35" s="3">
        <f ca="1">ROUND(テーブル12[[#This Row],[30代]],-3)</f>
        <v>22000</v>
      </c>
      <c r="M35" s="3">
        <f ca="1">ROUND(テーブル12[[#This Row],[40代]],-3)</f>
        <v>18000</v>
      </c>
      <c r="N35" s="3">
        <f ca="1">ROUND(テーブル12[[#This Row],[50代]],-3)</f>
        <v>20000</v>
      </c>
      <c r="O35" s="3">
        <f ca="1">ROUND(テーブル12[[#This Row],[60代]],-3)</f>
        <v>17000</v>
      </c>
      <c r="P35" s="3">
        <f ca="1">ROUND(テーブル12[[#This Row],[70歳以上]],-3)</f>
        <v>28000</v>
      </c>
      <c r="Q35" s="3"/>
      <c r="R35" s="4"/>
      <c r="S35" s="5" t="s">
        <v>37</v>
      </c>
      <c r="T35" s="3">
        <f ca="1">ROUND(テーブル1219[[#This Row],[20代]],-3)</f>
        <v>54000</v>
      </c>
      <c r="U35" s="3">
        <f ca="1">ROUND(テーブル1219[[#This Row],[30代]],-3)</f>
        <v>43000</v>
      </c>
      <c r="V35" s="3">
        <f ca="1">ROUND(テーブル1219[[#This Row],[40代]],-3)</f>
        <v>16000</v>
      </c>
      <c r="W35" s="3">
        <f ca="1">ROUND(テーブル1219[[#This Row],[50代]],-3)</f>
        <v>29000</v>
      </c>
      <c r="X35" s="3">
        <f ca="1">ROUND(テーブル1219[[#This Row],[60代]],-3)</f>
        <v>37000</v>
      </c>
      <c r="Y35" s="3">
        <f ca="1">ROUND(テーブル1219[[#This Row],[70歳以上]],-3)</f>
        <v>25000</v>
      </c>
      <c r="Z35" s="3"/>
      <c r="AB35" s="5" t="s">
        <v>37</v>
      </c>
      <c r="AC35" s="6">
        <f ca="1">ROUND(テーブル121934[[#This Row],[20代]],-3)</f>
        <v>66000</v>
      </c>
      <c r="AD35" s="6">
        <f ca="1">ROUND(テーブル121934[[#This Row],[30代]],-3)</f>
        <v>22000</v>
      </c>
      <c r="AE35" s="6">
        <f ca="1">ROUND(テーブル121934[[#This Row],[40代]],-3)</f>
        <v>29000</v>
      </c>
      <c r="AF35" s="6">
        <f ca="1">ROUND(テーブル121934[[#This Row],[50代]],-3)</f>
        <v>28000</v>
      </c>
      <c r="AG35" s="6">
        <f ca="1">ROUND(テーブル121934[[#This Row],[60代]],-3)</f>
        <v>50000</v>
      </c>
      <c r="AH35" s="6">
        <f ca="1">ROUND(テーブル121934[[#This Row],[70歳以上]],-3)</f>
        <v>59000</v>
      </c>
      <c r="AI35" s="6"/>
      <c r="AK35" s="5" t="s">
        <v>37</v>
      </c>
      <c r="AL35">
        <f ca="1">ROUND(テーブル12193425[[#This Row],[20代]],-3)</f>
        <v>35000</v>
      </c>
      <c r="AM35">
        <f ca="1">ROUND(テーブル12193425[[#This Row],[30代]],-3)</f>
        <v>37000</v>
      </c>
      <c r="AN35">
        <f ca="1">ROUND(テーブル12193425[[#This Row],[40代]],-3)</f>
        <v>32000</v>
      </c>
      <c r="AO35">
        <f ca="1">ROUND(テーブル12193425[[#This Row],[50代]],-3)</f>
        <v>27000</v>
      </c>
      <c r="AP35">
        <f ca="1">ROUND(テーブル12193425[[#This Row],[60代]],-3)</f>
        <v>44000</v>
      </c>
      <c r="AQ35">
        <f ca="1">ROUND(テーブル12193425[[#This Row],[70歳以上]],-3)</f>
        <v>56000</v>
      </c>
    </row>
    <row r="36" spans="1:43" x14ac:dyDescent="0.55000000000000004">
      <c r="A36" s="5" t="s">
        <v>38</v>
      </c>
      <c r="B36" s="3">
        <f ca="1">ROUND(テーブル11[[#This Row],[20代]],-3)</f>
        <v>14000</v>
      </c>
      <c r="C36" s="3">
        <f ca="1">ROUND(テーブル11[[#This Row],[30代]],-3)</f>
        <v>10000</v>
      </c>
      <c r="D36" s="3">
        <f ca="1">ROUND(テーブル11[[#This Row],[40代]],-3)</f>
        <v>33000</v>
      </c>
      <c r="E36" s="3">
        <f ca="1">ROUND(テーブル11[[#This Row],[50代]],-3)</f>
        <v>21000</v>
      </c>
      <c r="F36" s="3">
        <f ca="1">ROUND(テーブル11[[#This Row],[60代]],-3)</f>
        <v>24000</v>
      </c>
      <c r="G36" s="3">
        <f ca="1">ROUND(テーブル11[[#This Row],[70歳以上]],-3)</f>
        <v>57000</v>
      </c>
      <c r="H36" s="3"/>
      <c r="I36" s="4"/>
      <c r="J36" s="5" t="s">
        <v>38</v>
      </c>
      <c r="K36" s="3">
        <f ca="1">ROUND(テーブル12[[#This Row],[20代]],-3)</f>
        <v>45000</v>
      </c>
      <c r="L36" s="3">
        <f ca="1">ROUND(テーブル12[[#This Row],[30代]],-3)</f>
        <v>20000</v>
      </c>
      <c r="M36" s="3">
        <f ca="1">ROUND(テーブル12[[#This Row],[40代]],-3)</f>
        <v>16000</v>
      </c>
      <c r="N36" s="3">
        <f ca="1">ROUND(テーブル12[[#This Row],[50代]],-3)</f>
        <v>21000</v>
      </c>
      <c r="O36" s="3">
        <f ca="1">ROUND(テーブル12[[#This Row],[60代]],-3)</f>
        <v>17000</v>
      </c>
      <c r="P36" s="3">
        <f ca="1">ROUND(テーブル12[[#This Row],[70歳以上]],-3)</f>
        <v>27000</v>
      </c>
      <c r="Q36" s="3"/>
      <c r="R36" s="4"/>
      <c r="S36" s="5" t="s">
        <v>38</v>
      </c>
      <c r="T36" s="3">
        <f ca="1">ROUND(テーブル1219[[#This Row],[20代]],-3)</f>
        <v>54000</v>
      </c>
      <c r="U36" s="3">
        <f ca="1">ROUND(テーブル1219[[#This Row],[30代]],-3)</f>
        <v>42000</v>
      </c>
      <c r="V36" s="3">
        <f ca="1">ROUND(テーブル1219[[#This Row],[40代]],-3)</f>
        <v>16000</v>
      </c>
      <c r="W36" s="3">
        <f ca="1">ROUND(テーブル1219[[#This Row],[50代]],-3)</f>
        <v>29000</v>
      </c>
      <c r="X36" s="3">
        <f ca="1">ROUND(テーブル1219[[#This Row],[60代]],-3)</f>
        <v>37000</v>
      </c>
      <c r="Y36" s="3">
        <f ca="1">ROUND(テーブル1219[[#This Row],[70歳以上]],-3)</f>
        <v>25000</v>
      </c>
      <c r="Z36" s="3"/>
      <c r="AB36" s="5" t="s">
        <v>38</v>
      </c>
      <c r="AC36" s="6">
        <f ca="1">ROUND(テーブル121934[[#This Row],[20代]],-3)</f>
        <v>66000</v>
      </c>
      <c r="AD36" s="6">
        <f ca="1">ROUND(テーブル121934[[#This Row],[30代]],-3)</f>
        <v>23000</v>
      </c>
      <c r="AE36" s="6">
        <f ca="1">ROUND(テーブル121934[[#This Row],[40代]],-3)</f>
        <v>27000</v>
      </c>
      <c r="AF36" s="6">
        <f ca="1">ROUND(テーブル121934[[#This Row],[50代]],-3)</f>
        <v>28000</v>
      </c>
      <c r="AG36" s="6">
        <f ca="1">ROUND(テーブル121934[[#This Row],[60代]],-3)</f>
        <v>50000</v>
      </c>
      <c r="AH36" s="6">
        <f ca="1">ROUND(テーブル121934[[#This Row],[70歳以上]],-3)</f>
        <v>59000</v>
      </c>
      <c r="AI36" s="6"/>
      <c r="AK36" s="5" t="s">
        <v>38</v>
      </c>
      <c r="AL36">
        <f ca="1">ROUND(テーブル12193425[[#This Row],[20代]],-3)</f>
        <v>35000</v>
      </c>
      <c r="AM36">
        <f ca="1">ROUND(テーブル12193425[[#This Row],[30代]],-3)</f>
        <v>37000</v>
      </c>
      <c r="AN36">
        <f ca="1">ROUND(テーブル12193425[[#This Row],[40代]],-3)</f>
        <v>30000</v>
      </c>
      <c r="AO36">
        <f ca="1">ROUND(テーブル12193425[[#This Row],[50代]],-3)</f>
        <v>26000</v>
      </c>
      <c r="AP36">
        <f ca="1">ROUND(テーブル12193425[[#This Row],[60代]],-3)</f>
        <v>44000</v>
      </c>
      <c r="AQ36">
        <f ca="1">ROUND(テーブル12193425[[#This Row],[70歳以上]],-3)</f>
        <v>55000</v>
      </c>
    </row>
    <row r="37" spans="1:43" x14ac:dyDescent="0.55000000000000004">
      <c r="A37" s="5" t="s">
        <v>39</v>
      </c>
      <c r="B37" s="3">
        <f ca="1">ROUND(テーブル11[[#This Row],[20代]],-3)</f>
        <v>14000</v>
      </c>
      <c r="C37" s="3">
        <f ca="1">ROUND(テーブル11[[#This Row],[30代]],-3)</f>
        <v>14000</v>
      </c>
      <c r="D37" s="3">
        <f ca="1">ROUND(テーブル11[[#This Row],[40代]],-3)</f>
        <v>32000</v>
      </c>
      <c r="E37" s="3">
        <f ca="1">ROUND(テーブル11[[#This Row],[50代]],-3)</f>
        <v>22000</v>
      </c>
      <c r="F37" s="3">
        <f ca="1">ROUND(テーブル11[[#This Row],[60代]],-3)</f>
        <v>23000</v>
      </c>
      <c r="G37" s="3">
        <f ca="1">ROUND(テーブル11[[#This Row],[70歳以上]],-3)</f>
        <v>57000</v>
      </c>
      <c r="H37" s="3"/>
      <c r="I37" s="4"/>
      <c r="J37" s="5" t="s">
        <v>39</v>
      </c>
      <c r="K37" s="3">
        <f ca="1">ROUND(テーブル12[[#This Row],[20代]],-3)</f>
        <v>54000</v>
      </c>
      <c r="L37" s="3">
        <f ca="1">ROUND(テーブル12[[#This Row],[30代]],-3)</f>
        <v>19000</v>
      </c>
      <c r="M37" s="3">
        <f ca="1">ROUND(テーブル12[[#This Row],[40代]],-3)</f>
        <v>15000</v>
      </c>
      <c r="N37" s="3">
        <f ca="1">ROUND(テーブル12[[#This Row],[50代]],-3)</f>
        <v>21000</v>
      </c>
      <c r="O37" s="3">
        <f ca="1">ROUND(テーブル12[[#This Row],[60代]],-3)</f>
        <v>17000</v>
      </c>
      <c r="P37" s="3">
        <f ca="1">ROUND(テーブル12[[#This Row],[70歳以上]],-3)</f>
        <v>28000</v>
      </c>
      <c r="Q37" s="3"/>
      <c r="R37" s="4"/>
      <c r="S37" s="5" t="s">
        <v>39</v>
      </c>
      <c r="T37" s="3">
        <f ca="1">ROUND(テーブル1219[[#This Row],[20代]],-3)</f>
        <v>56000</v>
      </c>
      <c r="U37" s="3">
        <f ca="1">ROUND(テーブル1219[[#This Row],[30代]],-3)</f>
        <v>34000</v>
      </c>
      <c r="V37" s="3">
        <f ca="1">ROUND(テーブル1219[[#This Row],[40代]],-3)</f>
        <v>15000</v>
      </c>
      <c r="W37" s="3">
        <f ca="1">ROUND(テーブル1219[[#This Row],[50代]],-3)</f>
        <v>28000</v>
      </c>
      <c r="X37" s="3">
        <f ca="1">ROUND(テーブル1219[[#This Row],[60代]],-3)</f>
        <v>36000</v>
      </c>
      <c r="Y37" s="3">
        <f ca="1">ROUND(テーブル1219[[#This Row],[70歳以上]],-3)</f>
        <v>24000</v>
      </c>
      <c r="Z37" s="3"/>
      <c r="AB37" s="5" t="s">
        <v>39</v>
      </c>
      <c r="AC37" s="6">
        <f ca="1">ROUND(テーブル121934[[#This Row],[20代]],-3)</f>
        <v>63000</v>
      </c>
      <c r="AD37" s="6">
        <f ca="1">ROUND(テーブル121934[[#This Row],[30代]],-3)</f>
        <v>20000</v>
      </c>
      <c r="AE37" s="6">
        <f ca="1">ROUND(テーブル121934[[#This Row],[40代]],-3)</f>
        <v>26000</v>
      </c>
      <c r="AF37" s="6">
        <f ca="1">ROUND(テーブル121934[[#This Row],[50代]],-3)</f>
        <v>28000</v>
      </c>
      <c r="AG37" s="6">
        <f ca="1">ROUND(テーブル121934[[#This Row],[60代]],-3)</f>
        <v>50000</v>
      </c>
      <c r="AH37" s="6">
        <f ca="1">ROUND(テーブル121934[[#This Row],[70歳以上]],-3)</f>
        <v>55000</v>
      </c>
      <c r="AI37" s="6"/>
      <c r="AK37" s="5" t="s">
        <v>39</v>
      </c>
      <c r="AL37">
        <f ca="1">ROUND(テーブル12193425[[#This Row],[20代]],-3)</f>
        <v>35000</v>
      </c>
      <c r="AM37">
        <f ca="1">ROUND(テーブル12193425[[#This Row],[30代]],-3)</f>
        <v>34000</v>
      </c>
      <c r="AN37">
        <f ca="1">ROUND(テーブル12193425[[#This Row],[40代]],-3)</f>
        <v>28000</v>
      </c>
      <c r="AO37">
        <f ca="1">ROUND(テーブル12193425[[#This Row],[50代]],-3)</f>
        <v>26000</v>
      </c>
      <c r="AP37">
        <f ca="1">ROUND(テーブル12193425[[#This Row],[60代]],-3)</f>
        <v>43000</v>
      </c>
      <c r="AQ37">
        <f ca="1">ROUND(テーブル12193425[[#This Row],[70歳以上]],-3)</f>
        <v>53000</v>
      </c>
    </row>
    <row r="38" spans="1:43" x14ac:dyDescent="0.55000000000000004">
      <c r="A38" s="5" t="s">
        <v>40</v>
      </c>
      <c r="B38" s="3">
        <f ca="1">ROUND(テーブル11[[#This Row],[20代]],-3)</f>
        <v>13000</v>
      </c>
      <c r="C38" s="3">
        <f ca="1">ROUND(テーブル11[[#This Row],[30代]],-3)</f>
        <v>13000</v>
      </c>
      <c r="D38" s="3">
        <f ca="1">ROUND(テーブル11[[#This Row],[40代]],-3)</f>
        <v>32000</v>
      </c>
      <c r="E38" s="3">
        <f ca="1">ROUND(テーブル11[[#This Row],[50代]],-3)</f>
        <v>22000</v>
      </c>
      <c r="F38" s="3">
        <f ca="1">ROUND(テーブル11[[#This Row],[60代]],-3)</f>
        <v>23000</v>
      </c>
      <c r="G38" s="3">
        <f ca="1">ROUND(テーブル11[[#This Row],[70歳以上]],-3)</f>
        <v>57000</v>
      </c>
      <c r="H38" s="3"/>
      <c r="I38" s="4"/>
      <c r="J38" s="5" t="s">
        <v>40</v>
      </c>
      <c r="K38" s="3">
        <f ca="1">ROUND(テーブル12[[#This Row],[20代]],-3)</f>
        <v>52000</v>
      </c>
      <c r="L38" s="3">
        <f ca="1">ROUND(テーブル12[[#This Row],[30代]],-3)</f>
        <v>16000</v>
      </c>
      <c r="M38" s="3">
        <f ca="1">ROUND(テーブル12[[#This Row],[40代]],-3)</f>
        <v>15000</v>
      </c>
      <c r="N38" s="3">
        <f ca="1">ROUND(テーブル12[[#This Row],[50代]],-3)</f>
        <v>21000</v>
      </c>
      <c r="O38" s="3">
        <f ca="1">ROUND(テーブル12[[#This Row],[60代]],-3)</f>
        <v>17000</v>
      </c>
      <c r="P38" s="3">
        <f ca="1">ROUND(テーブル12[[#This Row],[70歳以上]],-3)</f>
        <v>27000</v>
      </c>
      <c r="Q38" s="3"/>
      <c r="R38" s="4"/>
      <c r="S38" s="5" t="s">
        <v>40</v>
      </c>
      <c r="T38" s="3">
        <f ca="1">ROUND(テーブル1219[[#This Row],[20代]],-3)</f>
        <v>54000</v>
      </c>
      <c r="U38" s="3">
        <f ca="1">ROUND(テーブル1219[[#This Row],[30代]],-3)</f>
        <v>29000</v>
      </c>
      <c r="V38" s="3">
        <f ca="1">ROUND(テーブル1219[[#This Row],[40代]],-3)</f>
        <v>15000</v>
      </c>
      <c r="W38" s="3">
        <f ca="1">ROUND(テーブル1219[[#This Row],[50代]],-3)</f>
        <v>28000</v>
      </c>
      <c r="X38" s="3">
        <f ca="1">ROUND(テーブル1219[[#This Row],[60代]],-3)</f>
        <v>36000</v>
      </c>
      <c r="Y38" s="3">
        <f ca="1">ROUND(テーブル1219[[#This Row],[70歳以上]],-3)</f>
        <v>24000</v>
      </c>
      <c r="Z38" s="3"/>
      <c r="AB38" s="5" t="s">
        <v>40</v>
      </c>
      <c r="AC38" s="6">
        <f ca="1">ROUND(テーブル121934[[#This Row],[20代]],-3)</f>
        <v>61000</v>
      </c>
      <c r="AD38" s="6">
        <f ca="1">ROUND(テーブル121934[[#This Row],[30代]],-3)</f>
        <v>16000</v>
      </c>
      <c r="AE38" s="6">
        <f ca="1">ROUND(テーブル121934[[#This Row],[40代]],-3)</f>
        <v>24000</v>
      </c>
      <c r="AF38" s="6">
        <f ca="1">ROUND(テーブル121934[[#This Row],[50代]],-3)</f>
        <v>26000</v>
      </c>
      <c r="AG38" s="6">
        <f ca="1">ROUND(テーブル121934[[#This Row],[60代]],-3)</f>
        <v>50000</v>
      </c>
      <c r="AH38" s="6">
        <f ca="1">ROUND(テーブル121934[[#This Row],[70歳以上]],-3)</f>
        <v>54000</v>
      </c>
      <c r="AI38" s="6"/>
      <c r="AK38" s="5" t="s">
        <v>40</v>
      </c>
      <c r="AL38">
        <f ca="1">ROUND(テーブル12193425[[#This Row],[20代]],-3)</f>
        <v>35000</v>
      </c>
      <c r="AM38">
        <f ca="1">ROUND(テーブル12193425[[#This Row],[30代]],-3)</f>
        <v>28000</v>
      </c>
      <c r="AN38">
        <f ca="1">ROUND(テーブル12193425[[#This Row],[40代]],-3)</f>
        <v>26000</v>
      </c>
      <c r="AO38">
        <f ca="1">ROUND(テーブル12193425[[#This Row],[50代]],-3)</f>
        <v>26000</v>
      </c>
      <c r="AP38">
        <f ca="1">ROUND(テーブル12193425[[#This Row],[60代]],-3)</f>
        <v>42000</v>
      </c>
      <c r="AQ38">
        <f ca="1">ROUND(テーブル12193425[[#This Row],[70歳以上]],-3)</f>
        <v>52000</v>
      </c>
    </row>
    <row r="39" spans="1:43" x14ac:dyDescent="0.55000000000000004">
      <c r="A39" s="5" t="s">
        <v>41</v>
      </c>
      <c r="B39" s="3">
        <f ca="1">ROUND(テーブル11[[#This Row],[20代]],-3)</f>
        <v>12000</v>
      </c>
      <c r="C39" s="3">
        <f ca="1">ROUND(テーブル11[[#This Row],[30代]],-3)</f>
        <v>12000</v>
      </c>
      <c r="D39" s="3">
        <f ca="1">ROUND(テーブル11[[#This Row],[40代]],-3)</f>
        <v>29000</v>
      </c>
      <c r="E39" s="3">
        <f ca="1">ROUND(テーブル11[[#This Row],[50代]],-3)</f>
        <v>22000</v>
      </c>
      <c r="F39" s="3">
        <f ca="1">ROUND(テーブル11[[#This Row],[60代]],-3)</f>
        <v>24000</v>
      </c>
      <c r="G39" s="3">
        <f ca="1">ROUND(テーブル11[[#This Row],[70歳以上]],-3)</f>
        <v>57000</v>
      </c>
      <c r="H39" s="3"/>
      <c r="I39" s="4"/>
      <c r="J39" s="5" t="s">
        <v>41</v>
      </c>
      <c r="K39" s="3">
        <f ca="1">ROUND(テーブル12[[#This Row],[20代]],-3)</f>
        <v>54000</v>
      </c>
      <c r="L39" s="3">
        <f ca="1">ROUND(テーブル12[[#This Row],[30代]],-3)</f>
        <v>13000</v>
      </c>
      <c r="M39" s="3">
        <f ca="1">ROUND(テーブル12[[#This Row],[40代]],-3)</f>
        <v>14000</v>
      </c>
      <c r="N39" s="3">
        <f ca="1">ROUND(テーブル12[[#This Row],[50代]],-3)</f>
        <v>21000</v>
      </c>
      <c r="O39" s="3">
        <f ca="1">ROUND(テーブル12[[#This Row],[60代]],-3)</f>
        <v>17000</v>
      </c>
      <c r="P39" s="3">
        <f ca="1">ROUND(テーブル12[[#This Row],[70歳以上]],-3)</f>
        <v>27000</v>
      </c>
      <c r="Q39" s="3"/>
      <c r="R39" s="4"/>
      <c r="S39" s="5" t="s">
        <v>41</v>
      </c>
      <c r="T39" s="3">
        <f ca="1">ROUND(テーブル1219[[#This Row],[20代]],-3)</f>
        <v>53000</v>
      </c>
      <c r="U39" s="3">
        <f ca="1">ROUND(テーブル1219[[#This Row],[30代]],-3)</f>
        <v>22000</v>
      </c>
      <c r="V39" s="3">
        <f ca="1">ROUND(テーブル1219[[#This Row],[40代]],-3)</f>
        <v>15000</v>
      </c>
      <c r="W39" s="3">
        <f ca="1">ROUND(テーブル1219[[#This Row],[50代]],-3)</f>
        <v>27000</v>
      </c>
      <c r="X39" s="3">
        <f ca="1">ROUND(テーブル1219[[#This Row],[60代]],-3)</f>
        <v>37000</v>
      </c>
      <c r="Y39" s="3">
        <f ca="1">ROUND(テーブル1219[[#This Row],[70歳以上]],-3)</f>
        <v>23000</v>
      </c>
      <c r="Z39" s="3"/>
      <c r="AB39" s="5" t="s">
        <v>41</v>
      </c>
      <c r="AC39" s="6">
        <f ca="1">ROUND(テーブル121934[[#This Row],[20代]],-3)</f>
        <v>60000</v>
      </c>
      <c r="AD39" s="6">
        <f ca="1">ROUND(テーブル121934[[#This Row],[30代]],-3)</f>
        <v>14000</v>
      </c>
      <c r="AE39" s="6">
        <f ca="1">ROUND(テーブル121934[[#This Row],[40代]],-3)</f>
        <v>22000</v>
      </c>
      <c r="AF39" s="6">
        <f ca="1">ROUND(テーブル121934[[#This Row],[50代]],-3)</f>
        <v>26000</v>
      </c>
      <c r="AG39" s="6">
        <f ca="1">ROUND(テーブル121934[[#This Row],[60代]],-3)</f>
        <v>50000</v>
      </c>
      <c r="AH39" s="6">
        <f ca="1">ROUND(テーブル121934[[#This Row],[70歳以上]],-3)</f>
        <v>54000</v>
      </c>
      <c r="AI39" s="6"/>
      <c r="AK39" s="5" t="s">
        <v>41</v>
      </c>
      <c r="AL39">
        <f ca="1">ROUND(テーブル12193425[[#This Row],[20代]],-3)</f>
        <v>34000</v>
      </c>
      <c r="AM39">
        <f ca="1">ROUND(テーブル12193425[[#This Row],[30代]],-3)</f>
        <v>26000</v>
      </c>
      <c r="AN39">
        <f ca="1">ROUND(テーブル12193425[[#This Row],[40代]],-3)</f>
        <v>24000</v>
      </c>
      <c r="AO39">
        <f ca="1">ROUND(テーブル12193425[[#This Row],[50代]],-3)</f>
        <v>25000</v>
      </c>
      <c r="AP39">
        <f ca="1">ROUND(テーブル12193425[[#This Row],[60代]],-3)</f>
        <v>41000</v>
      </c>
      <c r="AQ39">
        <f ca="1">ROUND(テーブル12193425[[#This Row],[70歳以上]],-3)</f>
        <v>51000</v>
      </c>
    </row>
    <row r="40" spans="1:43" x14ac:dyDescent="0.55000000000000004">
      <c r="A40" s="5" t="s">
        <v>42</v>
      </c>
      <c r="B40" s="3">
        <f ca="1">ROUND(テーブル11[[#This Row],[20代]],-3)</f>
        <v>12000</v>
      </c>
      <c r="C40" s="3">
        <f ca="1">ROUND(テーブル11[[#This Row],[30代]],-3)</f>
        <v>11000</v>
      </c>
      <c r="D40" s="3">
        <f ca="1">ROUND(テーブル11[[#This Row],[40代]],-3)</f>
        <v>28000</v>
      </c>
      <c r="E40" s="3">
        <f ca="1">ROUND(テーブル11[[#This Row],[50代]],-3)</f>
        <v>22000</v>
      </c>
      <c r="F40" s="3">
        <f ca="1">ROUND(テーブル11[[#This Row],[60代]],-3)</f>
        <v>24000</v>
      </c>
      <c r="G40" s="3">
        <f ca="1">ROUND(テーブル11[[#This Row],[70歳以上]],-3)</f>
        <v>57000</v>
      </c>
      <c r="H40" s="3"/>
      <c r="I40" s="4"/>
      <c r="J40" s="5" t="s">
        <v>42</v>
      </c>
      <c r="K40" s="3">
        <f ca="1">ROUND(テーブル12[[#This Row],[20代]],-3)</f>
        <v>53000</v>
      </c>
      <c r="L40" s="3">
        <f ca="1">ROUND(テーブル12[[#This Row],[30代]],-3)</f>
        <v>11000</v>
      </c>
      <c r="M40" s="3">
        <f ca="1">ROUND(テーブル12[[#This Row],[40代]],-3)</f>
        <v>14000</v>
      </c>
      <c r="N40" s="3">
        <f ca="1">ROUND(テーブル12[[#This Row],[50代]],-3)</f>
        <v>19000</v>
      </c>
      <c r="O40" s="3">
        <f ca="1">ROUND(テーブル12[[#This Row],[60代]],-3)</f>
        <v>17000</v>
      </c>
      <c r="P40" s="3">
        <f ca="1">ROUND(テーブル12[[#This Row],[70歳以上]],-3)</f>
        <v>27000</v>
      </c>
      <c r="Q40" s="3"/>
      <c r="R40" s="4"/>
      <c r="S40" s="5" t="s">
        <v>42</v>
      </c>
      <c r="T40" s="3">
        <f ca="1">ROUND(テーブル1219[[#This Row],[20代]],-3)</f>
        <v>52000</v>
      </c>
      <c r="U40" s="3">
        <f ca="1">ROUND(テーブル1219[[#This Row],[30代]],-3)</f>
        <v>18000</v>
      </c>
      <c r="V40" s="3">
        <f ca="1">ROUND(テーブル1219[[#This Row],[40代]],-3)</f>
        <v>14000</v>
      </c>
      <c r="W40" s="3">
        <f ca="1">ROUND(テーブル1219[[#This Row],[50代]],-3)</f>
        <v>27000</v>
      </c>
      <c r="X40" s="3">
        <f ca="1">ROUND(テーブル1219[[#This Row],[60代]],-3)</f>
        <v>36000</v>
      </c>
      <c r="Y40" s="3">
        <f ca="1">ROUND(テーブル1219[[#This Row],[70歳以上]],-3)</f>
        <v>22000</v>
      </c>
      <c r="Z40" s="3"/>
      <c r="AB40" s="5" t="s">
        <v>42</v>
      </c>
      <c r="AC40" s="6">
        <f ca="1">ROUND(テーブル121934[[#This Row],[20代]],-3)</f>
        <v>57000</v>
      </c>
      <c r="AD40" s="6">
        <f ca="1">ROUND(テーブル121934[[#This Row],[30代]],-3)</f>
        <v>12000</v>
      </c>
      <c r="AE40" s="6">
        <f ca="1">ROUND(テーブル121934[[#This Row],[40代]],-3)</f>
        <v>21000</v>
      </c>
      <c r="AF40" s="6">
        <f ca="1">ROUND(テーブル121934[[#This Row],[50代]],-3)</f>
        <v>25000</v>
      </c>
      <c r="AG40" s="6">
        <f ca="1">ROUND(テーブル121934[[#This Row],[60代]],-3)</f>
        <v>50000</v>
      </c>
      <c r="AH40" s="6">
        <f ca="1">ROUND(テーブル121934[[#This Row],[70歳以上]],-3)</f>
        <v>54000</v>
      </c>
      <c r="AI40" s="6"/>
      <c r="AK40" s="5" t="s">
        <v>42</v>
      </c>
      <c r="AL40">
        <f ca="1">ROUND(テーブル12193425[[#This Row],[20代]],-3)</f>
        <v>34000</v>
      </c>
      <c r="AM40">
        <f ca="1">ROUND(テーブル12193425[[#This Row],[30代]],-3)</f>
        <v>24000</v>
      </c>
      <c r="AN40">
        <f ca="1">ROUND(テーブル12193425[[#This Row],[40代]],-3)</f>
        <v>22000</v>
      </c>
      <c r="AO40">
        <f ca="1">ROUND(テーブル12193425[[#This Row],[50代]],-3)</f>
        <v>25000</v>
      </c>
      <c r="AP40">
        <f ca="1">ROUND(テーブル12193425[[#This Row],[60代]],-3)</f>
        <v>40000</v>
      </c>
      <c r="AQ40">
        <f ca="1">ROUND(テーブル12193425[[#This Row],[70歳以上]],-3)</f>
        <v>51000</v>
      </c>
    </row>
    <row r="41" spans="1:43" x14ac:dyDescent="0.55000000000000004">
      <c r="A41" s="5" t="s">
        <v>43</v>
      </c>
      <c r="B41" s="3">
        <f ca="1">ROUND(テーブル11[[#This Row],[20代]],-3)</f>
        <v>12000</v>
      </c>
      <c r="C41" s="3">
        <f ca="1">ROUND(テーブル11[[#This Row],[30代]],-3)</f>
        <v>10000</v>
      </c>
      <c r="D41" s="3">
        <f ca="1">ROUND(テーブル11[[#This Row],[40代]],-3)</f>
        <v>27000</v>
      </c>
      <c r="E41" s="3">
        <f ca="1">ROUND(テーブル11[[#This Row],[50代]],-3)</f>
        <v>21000</v>
      </c>
      <c r="F41" s="3">
        <f ca="1">ROUND(テーブル11[[#This Row],[60代]],-3)</f>
        <v>24000</v>
      </c>
      <c r="G41" s="3">
        <f ca="1">ROUND(テーブル11[[#This Row],[70歳以上]],-3)</f>
        <v>57000</v>
      </c>
      <c r="H41" s="3"/>
      <c r="I41" s="4"/>
      <c r="J41" s="5" t="s">
        <v>43</v>
      </c>
      <c r="K41" s="3">
        <f ca="1">ROUND(テーブル12[[#This Row],[20代]],-3)</f>
        <v>52000</v>
      </c>
      <c r="L41" s="3">
        <f ca="1">ROUND(テーブル12[[#This Row],[30代]],-3)</f>
        <v>10000</v>
      </c>
      <c r="M41" s="3">
        <f ca="1">ROUND(テーブル12[[#This Row],[40代]],-3)</f>
        <v>13000</v>
      </c>
      <c r="N41" s="3">
        <f ca="1">ROUND(テーブル12[[#This Row],[50代]],-3)</f>
        <v>18000</v>
      </c>
      <c r="O41" s="3">
        <f ca="1">ROUND(テーブル12[[#This Row],[60代]],-3)</f>
        <v>17000</v>
      </c>
      <c r="P41" s="3">
        <f ca="1">ROUND(テーブル12[[#This Row],[70歳以上]],-3)</f>
        <v>26000</v>
      </c>
      <c r="Q41" s="3"/>
      <c r="R41" s="4"/>
      <c r="S41" s="5" t="s">
        <v>43</v>
      </c>
      <c r="T41" s="3">
        <f ca="1">ROUND(テーブル1219[[#This Row],[20代]],-3)</f>
        <v>50000</v>
      </c>
      <c r="U41" s="3">
        <f ca="1">ROUND(テーブル1219[[#This Row],[30代]],-3)</f>
        <v>16000</v>
      </c>
      <c r="V41" s="3">
        <f ca="1">ROUND(テーブル1219[[#This Row],[40代]],-3)</f>
        <v>14000</v>
      </c>
      <c r="W41" s="3">
        <f ca="1">ROUND(テーブル1219[[#This Row],[50代]],-3)</f>
        <v>26000</v>
      </c>
      <c r="X41" s="3">
        <f ca="1">ROUND(テーブル1219[[#This Row],[60代]],-3)</f>
        <v>35000</v>
      </c>
      <c r="Y41" s="3">
        <f ca="1">ROUND(テーブル1219[[#This Row],[70歳以上]],-3)</f>
        <v>21000</v>
      </c>
      <c r="Z41" s="3"/>
      <c r="AB41" s="5" t="s">
        <v>43</v>
      </c>
      <c r="AC41" s="6">
        <f ca="1">ROUND(テーブル121934[[#This Row],[20代]],-3)</f>
        <v>54000</v>
      </c>
      <c r="AD41" s="6">
        <f ca="1">ROUND(テーブル121934[[#This Row],[30代]],-3)</f>
        <v>11000</v>
      </c>
      <c r="AE41" s="6">
        <f ca="1">ROUND(テーブル121934[[#This Row],[40代]],-3)</f>
        <v>20000</v>
      </c>
      <c r="AF41" s="6">
        <f ca="1">ROUND(テーブル121934[[#This Row],[50代]],-3)</f>
        <v>24000</v>
      </c>
      <c r="AG41" s="6">
        <f ca="1">ROUND(テーブル121934[[#This Row],[60代]],-3)</f>
        <v>48000</v>
      </c>
      <c r="AH41" s="6">
        <f ca="1">ROUND(テーブル121934[[#This Row],[70歳以上]],-3)</f>
        <v>53000</v>
      </c>
      <c r="AI41" s="6"/>
      <c r="AK41" s="5" t="s">
        <v>43</v>
      </c>
      <c r="AL41">
        <f ca="1">ROUND(テーブル12193425[[#This Row],[20代]],-3)</f>
        <v>33000</v>
      </c>
      <c r="AM41">
        <f ca="1">ROUND(テーブル12193425[[#This Row],[30代]],-3)</f>
        <v>23000</v>
      </c>
      <c r="AN41">
        <f ca="1">ROUND(テーブル12193425[[#This Row],[40代]],-3)</f>
        <v>21000</v>
      </c>
      <c r="AO41">
        <f ca="1">ROUND(テーブル12193425[[#This Row],[50代]],-3)</f>
        <v>24000</v>
      </c>
      <c r="AP41">
        <f ca="1">ROUND(テーブル12193425[[#This Row],[60代]],-3)</f>
        <v>38000</v>
      </c>
      <c r="AQ41">
        <f ca="1">ROUND(テーブル12193425[[#This Row],[70歳以上]],-3)</f>
        <v>50000</v>
      </c>
    </row>
    <row r="42" spans="1:43" x14ac:dyDescent="0.55000000000000004">
      <c r="A42" s="5" t="s">
        <v>44</v>
      </c>
      <c r="B42" s="3">
        <f ca="1">ROUND(テーブル11[[#This Row],[20代]],-3)</f>
        <v>10000</v>
      </c>
      <c r="C42" s="3">
        <f ca="1">ROUND(テーブル11[[#This Row],[30代]],-3)</f>
        <v>9000</v>
      </c>
      <c r="D42" s="3">
        <f ca="1">ROUND(テーブル11[[#This Row],[40代]],-3)</f>
        <v>14000</v>
      </c>
      <c r="E42" s="3">
        <f ca="1">ROUND(テーブル11[[#This Row],[50代]],-3)</f>
        <v>13000</v>
      </c>
      <c r="F42" s="3">
        <f ca="1">ROUND(テーブル11[[#This Row],[60代]],-3)</f>
        <v>19000</v>
      </c>
      <c r="G42" s="3">
        <f ca="1">ROUND(テーブル11[[#This Row],[70歳以上]],-3)</f>
        <v>46000</v>
      </c>
      <c r="H42" s="3"/>
      <c r="I42" s="4"/>
      <c r="J42" s="5" t="s">
        <v>44</v>
      </c>
      <c r="K42" s="3">
        <f ca="1">ROUND(テーブル12[[#This Row],[20代]],-3)</f>
        <v>37000</v>
      </c>
      <c r="L42" s="3">
        <f ca="1">ROUND(テーブル12[[#This Row],[30代]],-3)</f>
        <v>10000</v>
      </c>
      <c r="M42" s="3">
        <f ca="1">ROUND(テーブル12[[#This Row],[40代]],-3)</f>
        <v>11000</v>
      </c>
      <c r="N42" s="3">
        <f ca="1">ROUND(テーブル12[[#This Row],[50代]],-3)</f>
        <v>13000</v>
      </c>
      <c r="O42" s="3">
        <f ca="1">ROUND(テーブル12[[#This Row],[60代]],-3)</f>
        <v>13000</v>
      </c>
      <c r="P42" s="3">
        <f ca="1">ROUND(テーブル12[[#This Row],[70歳以上]],-3)</f>
        <v>23000</v>
      </c>
      <c r="Q42" s="3"/>
      <c r="R42" s="4"/>
      <c r="S42" s="5" t="s">
        <v>44</v>
      </c>
      <c r="T42" s="3">
        <f ca="1">ROUND(テーブル1219[[#This Row],[20代]],-3)</f>
        <v>45000</v>
      </c>
      <c r="U42" s="3">
        <f ca="1">ROUND(テーブル1219[[#This Row],[30代]],-3)</f>
        <v>16000</v>
      </c>
      <c r="V42" s="3">
        <f ca="1">ROUND(テーブル1219[[#This Row],[40代]],-3)</f>
        <v>11000</v>
      </c>
      <c r="W42" s="3">
        <f ca="1">ROUND(テーブル1219[[#This Row],[50代]],-3)</f>
        <v>22000</v>
      </c>
      <c r="X42" s="3">
        <f ca="1">ROUND(テーブル1219[[#This Row],[60代]],-3)</f>
        <v>24000</v>
      </c>
      <c r="Y42" s="3">
        <f ca="1">ROUND(テーブル1219[[#This Row],[70歳以上]],-3)</f>
        <v>20000</v>
      </c>
      <c r="Z42" s="3"/>
      <c r="AB42" s="5" t="s">
        <v>44</v>
      </c>
      <c r="AC42" s="6">
        <f ca="1">ROUND(テーブル121934[[#This Row],[20代]],-3)</f>
        <v>31000</v>
      </c>
      <c r="AD42" s="6">
        <f ca="1">ROUND(テーブル121934[[#This Row],[30代]],-3)</f>
        <v>9000</v>
      </c>
      <c r="AE42" s="6">
        <f ca="1">ROUND(テーブル121934[[#This Row],[40代]],-3)</f>
        <v>15000</v>
      </c>
      <c r="AF42" s="6">
        <f ca="1">ROUND(テーブル121934[[#This Row],[50代]],-3)</f>
        <v>17000</v>
      </c>
      <c r="AG42" s="6">
        <f ca="1">ROUND(テーブル121934[[#This Row],[60代]],-3)</f>
        <v>35000</v>
      </c>
      <c r="AH42" s="6">
        <f ca="1">ROUND(テーブル121934[[#This Row],[70歳以上]],-3)</f>
        <v>42000</v>
      </c>
      <c r="AI42" s="6"/>
      <c r="AK42" s="5" t="s">
        <v>44</v>
      </c>
      <c r="AL42">
        <f ca="1">ROUND(テーブル12193425[[#This Row],[20代]],-3)</f>
        <v>23000</v>
      </c>
      <c r="AM42">
        <f ca="1">ROUND(テーブル12193425[[#This Row],[30代]],-3)</f>
        <v>13000</v>
      </c>
      <c r="AN42">
        <f ca="1">ROUND(テーブル12193425[[#This Row],[40代]],-3)</f>
        <v>11000</v>
      </c>
      <c r="AO42">
        <f ca="1">ROUND(テーブル12193425[[#This Row],[50代]],-3)</f>
        <v>14000</v>
      </c>
      <c r="AP42">
        <f ca="1">ROUND(テーブル12193425[[#This Row],[60代]],-3)</f>
        <v>29000</v>
      </c>
      <c r="AQ42">
        <f ca="1">ROUND(テーブル12193425[[#This Row],[70歳以上]],-3)</f>
        <v>40000</v>
      </c>
    </row>
    <row r="43" spans="1:43" x14ac:dyDescent="0.55000000000000004">
      <c r="A43" s="5" t="s">
        <v>45</v>
      </c>
      <c r="B43" s="3">
        <f ca="1">ROUND(テーブル11[[#This Row],[20代]],-3)</f>
        <v>10000</v>
      </c>
      <c r="C43" s="3">
        <f ca="1">ROUND(テーブル11[[#This Row],[30代]],-3)</f>
        <v>10000</v>
      </c>
      <c r="D43" s="3">
        <f ca="1">ROUND(テーブル11[[#This Row],[40代]],-3)</f>
        <v>15000</v>
      </c>
      <c r="E43" s="3">
        <f ca="1">ROUND(テーブル11[[#This Row],[50代]],-3)</f>
        <v>13000</v>
      </c>
      <c r="F43" s="3">
        <f ca="1">ROUND(テーブル11[[#This Row],[60代]],-3)</f>
        <v>19000</v>
      </c>
      <c r="G43" s="3">
        <f ca="1">ROUND(テーブル11[[#This Row],[70歳以上]],-3)</f>
        <v>47000</v>
      </c>
      <c r="H43" s="3"/>
      <c r="I43" s="4"/>
      <c r="J43" s="5" t="s">
        <v>45</v>
      </c>
      <c r="K43" s="3">
        <f ca="1">ROUND(テーブル12[[#This Row],[20代]],-3)</f>
        <v>37000</v>
      </c>
      <c r="L43" s="3">
        <f ca="1">ROUND(テーブル12[[#This Row],[30代]],-3)</f>
        <v>10000</v>
      </c>
      <c r="M43" s="3">
        <f ca="1">ROUND(テーブル12[[#This Row],[40代]],-3)</f>
        <v>11000</v>
      </c>
      <c r="N43" s="3">
        <f ca="1">ROUND(テーブル12[[#This Row],[50代]],-3)</f>
        <v>13000</v>
      </c>
      <c r="O43" s="3">
        <f ca="1">ROUND(テーブル12[[#This Row],[60代]],-3)</f>
        <v>13000</v>
      </c>
      <c r="P43" s="3">
        <f ca="1">ROUND(テーブル12[[#This Row],[70歳以上]],-3)</f>
        <v>23000</v>
      </c>
      <c r="Q43" s="3"/>
      <c r="R43" s="4"/>
      <c r="S43" s="5" t="s">
        <v>45</v>
      </c>
      <c r="T43" s="3">
        <f ca="1">ROUND(テーブル1219[[#This Row],[20代]],-3)</f>
        <v>45000</v>
      </c>
      <c r="U43" s="3">
        <f ca="1">ROUND(テーブル1219[[#This Row],[30代]],-3)</f>
        <v>17000</v>
      </c>
      <c r="V43" s="3">
        <f ca="1">ROUND(テーブル1219[[#This Row],[40代]],-3)</f>
        <v>11000</v>
      </c>
      <c r="W43" s="3">
        <f ca="1">ROUND(テーブル1219[[#This Row],[50代]],-3)</f>
        <v>22000</v>
      </c>
      <c r="X43" s="3">
        <f ca="1">ROUND(テーブル1219[[#This Row],[60代]],-3)</f>
        <v>25000</v>
      </c>
      <c r="Y43" s="3">
        <f ca="1">ROUND(テーブル1219[[#This Row],[70歳以上]],-3)</f>
        <v>21000</v>
      </c>
      <c r="Z43" s="3"/>
      <c r="AB43" s="5" t="s">
        <v>45</v>
      </c>
      <c r="AC43" s="6">
        <f ca="1">ROUND(テーブル121934[[#This Row],[20代]],-3)</f>
        <v>31000</v>
      </c>
      <c r="AD43" s="6">
        <f ca="1">ROUND(テーブル121934[[#This Row],[30代]],-3)</f>
        <v>9000</v>
      </c>
      <c r="AE43" s="6">
        <f ca="1">ROUND(テーブル121934[[#This Row],[40代]],-3)</f>
        <v>15000</v>
      </c>
      <c r="AF43" s="6">
        <f ca="1">ROUND(テーブル121934[[#This Row],[50代]],-3)</f>
        <v>16000</v>
      </c>
      <c r="AG43" s="6">
        <f ca="1">ROUND(テーブル121934[[#This Row],[60代]],-3)</f>
        <v>35000</v>
      </c>
      <c r="AH43" s="6">
        <f ca="1">ROUND(テーブル121934[[#This Row],[70歳以上]],-3)</f>
        <v>43000</v>
      </c>
      <c r="AI43" s="6"/>
      <c r="AK43" s="5" t="s">
        <v>45</v>
      </c>
      <c r="AL43">
        <f ca="1">ROUND(テーブル12193425[[#This Row],[20代]],-3)</f>
        <v>23000</v>
      </c>
      <c r="AM43">
        <f ca="1">ROUND(テーブル12193425[[#This Row],[30代]],-3)</f>
        <v>13000</v>
      </c>
      <c r="AN43">
        <f ca="1">ROUND(テーブル12193425[[#This Row],[40代]],-3)</f>
        <v>12000</v>
      </c>
      <c r="AO43">
        <f ca="1">ROUND(テーブル12193425[[#This Row],[50代]],-3)</f>
        <v>13000</v>
      </c>
      <c r="AP43">
        <f ca="1">ROUND(テーブル12193425[[#This Row],[60代]],-3)</f>
        <v>29000</v>
      </c>
      <c r="AQ43">
        <f ca="1">ROUND(テーブル12193425[[#This Row],[70歳以上]],-3)</f>
        <v>41000</v>
      </c>
    </row>
    <row r="44" spans="1:43" x14ac:dyDescent="0.55000000000000004">
      <c r="A44" s="5" t="s">
        <v>46</v>
      </c>
      <c r="B44" s="3">
        <f ca="1">ROUND(テーブル11[[#This Row],[20代]],-3)</f>
        <v>10000</v>
      </c>
      <c r="C44" s="3">
        <f ca="1">ROUND(テーブル11[[#This Row],[30代]],-3)</f>
        <v>10000</v>
      </c>
      <c r="D44" s="3">
        <f ca="1">ROUND(テーブル11[[#This Row],[40代]],-3)</f>
        <v>15000</v>
      </c>
      <c r="E44" s="3">
        <f ca="1">ROUND(テーブル11[[#This Row],[50代]],-3)</f>
        <v>13000</v>
      </c>
      <c r="F44" s="3">
        <f ca="1">ROUND(テーブル11[[#This Row],[60代]],-3)</f>
        <v>19000</v>
      </c>
      <c r="G44" s="3">
        <f ca="1">ROUND(テーブル11[[#This Row],[70歳以上]],-3)</f>
        <v>47000</v>
      </c>
      <c r="H44" s="3"/>
      <c r="I44" s="4"/>
      <c r="J44" s="5" t="s">
        <v>46</v>
      </c>
      <c r="K44" s="3">
        <f ca="1">ROUND(テーブル12[[#This Row],[20代]],-3)</f>
        <v>37000</v>
      </c>
      <c r="L44" s="3">
        <f ca="1">ROUND(テーブル12[[#This Row],[30代]],-3)</f>
        <v>10000</v>
      </c>
      <c r="M44" s="3">
        <f ca="1">ROUND(テーブル12[[#This Row],[40代]],-3)</f>
        <v>11000</v>
      </c>
      <c r="N44" s="3">
        <f ca="1">ROUND(テーブル12[[#This Row],[50代]],-3)</f>
        <v>13000</v>
      </c>
      <c r="O44" s="3">
        <f ca="1">ROUND(テーブル12[[#This Row],[60代]],-3)</f>
        <v>13000</v>
      </c>
      <c r="P44" s="3">
        <f ca="1">ROUND(テーブル12[[#This Row],[70歳以上]],-3)</f>
        <v>23000</v>
      </c>
      <c r="Q44" s="3"/>
      <c r="R44" s="4"/>
      <c r="S44" s="5" t="s">
        <v>46</v>
      </c>
      <c r="T44" s="3">
        <f ca="1">ROUND(テーブル1219[[#This Row],[20代]],-3)</f>
        <v>45000</v>
      </c>
      <c r="U44" s="3">
        <f ca="1">ROUND(テーブル1219[[#This Row],[30代]],-3)</f>
        <v>17000</v>
      </c>
      <c r="V44" s="3">
        <f ca="1">ROUND(テーブル1219[[#This Row],[40代]],-3)</f>
        <v>11000</v>
      </c>
      <c r="W44" s="3">
        <f ca="1">ROUND(テーブル1219[[#This Row],[50代]],-3)</f>
        <v>22000</v>
      </c>
      <c r="X44" s="3">
        <f ca="1">ROUND(テーブル1219[[#This Row],[60代]],-3)</f>
        <v>25000</v>
      </c>
      <c r="Y44" s="3">
        <f ca="1">ROUND(テーブル1219[[#This Row],[70歳以上]],-3)</f>
        <v>21000</v>
      </c>
      <c r="Z44" s="3"/>
      <c r="AB44" s="5" t="s">
        <v>46</v>
      </c>
      <c r="AC44" s="6">
        <f ca="1">ROUND(テーブル121934[[#This Row],[20代]],-3)</f>
        <v>31000</v>
      </c>
      <c r="AD44" s="6">
        <f ca="1">ROUND(テーブル121934[[#This Row],[30代]],-3)</f>
        <v>9000</v>
      </c>
      <c r="AE44" s="6">
        <f ca="1">ROUND(テーブル121934[[#This Row],[40代]],-3)</f>
        <v>16000</v>
      </c>
      <c r="AF44" s="6">
        <f ca="1">ROUND(テーブル121934[[#This Row],[50代]],-3)</f>
        <v>16000</v>
      </c>
      <c r="AG44" s="6">
        <f ca="1">ROUND(テーブル121934[[#This Row],[60代]],-3)</f>
        <v>35000</v>
      </c>
      <c r="AH44" s="6">
        <f ca="1">ROUND(テーブル121934[[#This Row],[70歳以上]],-3)</f>
        <v>43000</v>
      </c>
      <c r="AI44" s="6"/>
      <c r="AK44" s="5" t="s">
        <v>46</v>
      </c>
      <c r="AL44">
        <f ca="1">ROUND(テーブル12193425[[#This Row],[20代]],-3)</f>
        <v>23000</v>
      </c>
      <c r="AM44">
        <f ca="1">ROUND(テーブル12193425[[#This Row],[30代]],-3)</f>
        <v>13000</v>
      </c>
      <c r="AN44">
        <f ca="1">ROUND(テーブル12193425[[#This Row],[40代]],-3)</f>
        <v>12000</v>
      </c>
      <c r="AO44">
        <f ca="1">ROUND(テーブル12193425[[#This Row],[50代]],-3)</f>
        <v>13000</v>
      </c>
      <c r="AP44">
        <f ca="1">ROUND(テーブル12193425[[#This Row],[60代]],-3)</f>
        <v>28000</v>
      </c>
      <c r="AQ44">
        <f ca="1">ROUND(テーブル12193425[[#This Row],[70歳以上]],-3)</f>
        <v>42000</v>
      </c>
    </row>
    <row r="45" spans="1:43" x14ac:dyDescent="0.55000000000000004">
      <c r="A45" s="5" t="s">
        <v>47</v>
      </c>
      <c r="B45" s="3">
        <f ca="1">ROUND(テーブル11[[#This Row],[20代]],-3)</f>
        <v>10000</v>
      </c>
      <c r="C45" s="3">
        <f ca="1">ROUND(テーブル11[[#This Row],[30代]],-3)</f>
        <v>9000</v>
      </c>
      <c r="D45" s="3">
        <f ca="1">ROUND(テーブル11[[#This Row],[40代]],-3)</f>
        <v>15000</v>
      </c>
      <c r="E45" s="3">
        <f ca="1">ROUND(テーブル11[[#This Row],[50代]],-3)</f>
        <v>13000</v>
      </c>
      <c r="F45" s="3">
        <f ca="1">ROUND(テーブル11[[#This Row],[60代]],-3)</f>
        <v>19000</v>
      </c>
      <c r="G45" s="3">
        <f ca="1">ROUND(テーブル11[[#This Row],[70歳以上]],-3)</f>
        <v>46000</v>
      </c>
      <c r="H45" s="3"/>
      <c r="I45" s="4"/>
      <c r="J45" s="5" t="s">
        <v>47</v>
      </c>
      <c r="K45" s="3">
        <f ca="1">ROUND(テーブル12[[#This Row],[20代]],-3)</f>
        <v>36000</v>
      </c>
      <c r="L45" s="3">
        <f ca="1">ROUND(テーブル12[[#This Row],[30代]],-3)</f>
        <v>9000</v>
      </c>
      <c r="M45" s="3">
        <f ca="1">ROUND(テーブル12[[#This Row],[40代]],-3)</f>
        <v>11000</v>
      </c>
      <c r="N45" s="3">
        <f ca="1">ROUND(テーブル12[[#This Row],[50代]],-3)</f>
        <v>13000</v>
      </c>
      <c r="O45" s="3">
        <f ca="1">ROUND(テーブル12[[#This Row],[60代]],-3)</f>
        <v>13000</v>
      </c>
      <c r="P45" s="3">
        <f ca="1">ROUND(テーブル12[[#This Row],[70歳以上]],-3)</f>
        <v>23000</v>
      </c>
      <c r="Q45" s="3"/>
      <c r="R45" s="4"/>
      <c r="S45" s="5" t="s">
        <v>47</v>
      </c>
      <c r="T45" s="3">
        <f ca="1">ROUND(テーブル1219[[#This Row],[20代]],-3)</f>
        <v>45000</v>
      </c>
      <c r="U45" s="3">
        <f ca="1">ROUND(テーブル1219[[#This Row],[30代]],-3)</f>
        <v>16000</v>
      </c>
      <c r="V45" s="3">
        <f ca="1">ROUND(テーブル1219[[#This Row],[40代]],-3)</f>
        <v>11000</v>
      </c>
      <c r="W45" s="3">
        <f ca="1">ROUND(テーブル1219[[#This Row],[50代]],-3)</f>
        <v>22000</v>
      </c>
      <c r="X45" s="3">
        <f ca="1">ROUND(テーブル1219[[#This Row],[60代]],-3)</f>
        <v>25000</v>
      </c>
      <c r="Y45" s="3">
        <f ca="1">ROUND(テーブル1219[[#This Row],[70歳以上]],-3)</f>
        <v>21000</v>
      </c>
      <c r="Z45" s="3"/>
      <c r="AB45" s="5" t="s">
        <v>47</v>
      </c>
      <c r="AC45" s="6">
        <f ca="1">ROUND(テーブル121934[[#This Row],[20代]],-3)</f>
        <v>31000</v>
      </c>
      <c r="AD45" s="6">
        <f ca="1">ROUND(テーブル121934[[#This Row],[30代]],-3)</f>
        <v>9000</v>
      </c>
      <c r="AE45" s="6">
        <f ca="1">ROUND(テーブル121934[[#This Row],[40代]],-3)</f>
        <v>16000</v>
      </c>
      <c r="AF45" s="6">
        <f ca="1">ROUND(テーブル121934[[#This Row],[50代]],-3)</f>
        <v>16000</v>
      </c>
      <c r="AG45" s="6">
        <f ca="1">ROUND(テーブル121934[[#This Row],[60代]],-3)</f>
        <v>34000</v>
      </c>
      <c r="AH45" s="6">
        <f ca="1">ROUND(テーブル121934[[#This Row],[70歳以上]],-3)</f>
        <v>44000</v>
      </c>
      <c r="AI45" s="6"/>
      <c r="AK45" s="5" t="s">
        <v>47</v>
      </c>
      <c r="AL45">
        <f ca="1">ROUND(テーブル12193425[[#This Row],[20代]],-3)</f>
        <v>24000</v>
      </c>
      <c r="AM45">
        <f ca="1">ROUND(テーブル12193425[[#This Row],[30代]],-3)</f>
        <v>13000</v>
      </c>
      <c r="AN45">
        <f ca="1">ROUND(テーブル12193425[[#This Row],[40代]],-3)</f>
        <v>12000</v>
      </c>
      <c r="AO45">
        <f ca="1">ROUND(テーブル12193425[[#This Row],[50代]],-3)</f>
        <v>14000</v>
      </c>
      <c r="AP45">
        <f ca="1">ROUND(テーブル12193425[[#This Row],[60代]],-3)</f>
        <v>22000</v>
      </c>
      <c r="AQ45">
        <f ca="1">ROUND(テーブル12193425[[#This Row],[70歳以上]],-3)</f>
        <v>42000</v>
      </c>
    </row>
    <row r="46" spans="1:43" x14ac:dyDescent="0.55000000000000004">
      <c r="A46" s="5" t="s">
        <v>48</v>
      </c>
      <c r="B46" s="3">
        <f ca="1">ROUND(テーブル11[[#This Row],[20代]],-3)</f>
        <v>10000</v>
      </c>
      <c r="C46" s="3">
        <f ca="1">ROUND(テーブル11[[#This Row],[30代]],-3)</f>
        <v>10000</v>
      </c>
      <c r="D46" s="3">
        <f ca="1">ROUND(テーブル11[[#This Row],[40代]],-3)</f>
        <v>15000</v>
      </c>
      <c r="E46" s="3">
        <f ca="1">ROUND(テーブル11[[#This Row],[50代]],-3)</f>
        <v>13000</v>
      </c>
      <c r="F46" s="3">
        <f ca="1">ROUND(テーブル11[[#This Row],[60代]],-3)</f>
        <v>20000</v>
      </c>
      <c r="G46" s="3">
        <f ca="1">ROUND(テーブル11[[#This Row],[70歳以上]],-3)</f>
        <v>47000</v>
      </c>
      <c r="H46" s="3"/>
      <c r="I46" s="4"/>
      <c r="J46" s="5" t="s">
        <v>48</v>
      </c>
      <c r="K46" s="3">
        <f ca="1">ROUND(テーブル12[[#This Row],[20代]],-3)</f>
        <v>37000</v>
      </c>
      <c r="L46" s="3">
        <f ca="1">ROUND(テーブル12[[#This Row],[30代]],-3)</f>
        <v>9000</v>
      </c>
      <c r="M46" s="3">
        <f ca="1">ROUND(テーブル12[[#This Row],[40代]],-3)</f>
        <v>11000</v>
      </c>
      <c r="N46" s="3">
        <f ca="1">ROUND(テーブル12[[#This Row],[50代]],-3)</f>
        <v>13000</v>
      </c>
      <c r="O46" s="3">
        <f ca="1">ROUND(テーブル12[[#This Row],[60代]],-3)</f>
        <v>13000</v>
      </c>
      <c r="P46" s="3">
        <f ca="1">ROUND(テーブル12[[#This Row],[70歳以上]],-3)</f>
        <v>23000</v>
      </c>
      <c r="Q46" s="3"/>
      <c r="R46" s="4"/>
      <c r="S46" s="5" t="s">
        <v>48</v>
      </c>
      <c r="T46" s="3">
        <f ca="1">ROUND(テーブル1219[[#This Row],[20代]],-3)</f>
        <v>46000</v>
      </c>
      <c r="U46" s="3">
        <f ca="1">ROUND(テーブル1219[[#This Row],[30代]],-3)</f>
        <v>16000</v>
      </c>
      <c r="V46" s="3">
        <f ca="1">ROUND(テーブル1219[[#This Row],[40代]],-3)</f>
        <v>11000</v>
      </c>
      <c r="W46" s="3">
        <f ca="1">ROUND(テーブル1219[[#This Row],[50代]],-3)</f>
        <v>22000</v>
      </c>
      <c r="X46" s="3">
        <f ca="1">ROUND(テーブル1219[[#This Row],[60代]],-3)</f>
        <v>25000</v>
      </c>
      <c r="Y46" s="3">
        <f ca="1">ROUND(テーブル1219[[#This Row],[70歳以上]],-3)</f>
        <v>21000</v>
      </c>
      <c r="Z46" s="3"/>
      <c r="AB46" s="5" t="s">
        <v>48</v>
      </c>
      <c r="AC46" s="6">
        <f ca="1">ROUND(テーブル121934[[#This Row],[20代]],-3)</f>
        <v>32000</v>
      </c>
      <c r="AD46" s="6">
        <f ca="1">ROUND(テーブル121934[[#This Row],[30代]],-3)</f>
        <v>8000</v>
      </c>
      <c r="AE46" s="6">
        <f ca="1">ROUND(テーブル121934[[#This Row],[40代]],-3)</f>
        <v>15000</v>
      </c>
      <c r="AF46" s="6">
        <f ca="1">ROUND(テーブル121934[[#This Row],[50代]],-3)</f>
        <v>16000</v>
      </c>
      <c r="AG46" s="6">
        <f ca="1">ROUND(テーブル121934[[#This Row],[60代]],-3)</f>
        <v>33000</v>
      </c>
      <c r="AH46" s="6">
        <f ca="1">ROUND(テーブル121934[[#This Row],[70歳以上]],-3)</f>
        <v>44000</v>
      </c>
      <c r="AI46" s="6"/>
      <c r="AK46" s="5" t="s">
        <v>48</v>
      </c>
      <c r="AL46">
        <f ca="1">ROUND(テーブル12193425[[#This Row],[20代]],-3)</f>
        <v>24000</v>
      </c>
      <c r="AM46">
        <f ca="1">ROUND(テーブル12193425[[#This Row],[30代]],-3)</f>
        <v>13000</v>
      </c>
      <c r="AN46">
        <f ca="1">ROUND(テーブル12193425[[#This Row],[40代]],-3)</f>
        <v>12000</v>
      </c>
      <c r="AO46">
        <f ca="1">ROUND(テーブル12193425[[#This Row],[50代]],-3)</f>
        <v>14000</v>
      </c>
      <c r="AP46">
        <f ca="1">ROUND(テーブル12193425[[#This Row],[60代]],-3)</f>
        <v>15000</v>
      </c>
      <c r="AQ46">
        <f ca="1">ROUND(テーブル12193425[[#This Row],[70歳以上]],-3)</f>
        <v>42000</v>
      </c>
    </row>
    <row r="47" spans="1:43" x14ac:dyDescent="0.55000000000000004">
      <c r="A47" s="5" t="s">
        <v>49</v>
      </c>
      <c r="B47" s="3">
        <f ca="1">ROUND(テーブル11[[#This Row],[20代]],-3)</f>
        <v>10000</v>
      </c>
      <c r="C47" s="3">
        <f ca="1">ROUND(テーブル11[[#This Row],[30代]],-3)</f>
        <v>10000</v>
      </c>
      <c r="D47" s="3">
        <f ca="1">ROUND(テーブル11[[#This Row],[40代]],-3)</f>
        <v>15000</v>
      </c>
      <c r="E47" s="3">
        <f ca="1">ROUND(テーブル11[[#This Row],[50代]],-3)</f>
        <v>13000</v>
      </c>
      <c r="F47" s="3">
        <f ca="1">ROUND(テーブル11[[#This Row],[60代]],-3)</f>
        <v>20000</v>
      </c>
      <c r="G47" s="3">
        <f ca="1">ROUND(テーブル11[[#This Row],[70歳以上]],-3)</f>
        <v>46000</v>
      </c>
      <c r="H47" s="3"/>
      <c r="I47" s="4"/>
      <c r="J47" s="5" t="s">
        <v>49</v>
      </c>
      <c r="K47" s="3">
        <f ca="1">ROUND(テーブル12[[#This Row],[20代]],-3)</f>
        <v>37000</v>
      </c>
      <c r="L47" s="3">
        <f ca="1">ROUND(テーブル12[[#This Row],[30代]],-3)</f>
        <v>10000</v>
      </c>
      <c r="M47" s="3">
        <f ca="1">ROUND(テーブル12[[#This Row],[40代]],-3)</f>
        <v>11000</v>
      </c>
      <c r="N47" s="3">
        <f ca="1">ROUND(テーブル12[[#This Row],[50代]],-3)</f>
        <v>13000</v>
      </c>
      <c r="O47" s="3">
        <f ca="1">ROUND(テーブル12[[#This Row],[60代]],-3)</f>
        <v>13000</v>
      </c>
      <c r="P47" s="3">
        <f ca="1">ROUND(テーブル12[[#This Row],[70歳以上]],-3)</f>
        <v>23000</v>
      </c>
      <c r="Q47" s="3"/>
      <c r="R47" s="4"/>
      <c r="S47" s="5" t="s">
        <v>49</v>
      </c>
      <c r="T47" s="3">
        <f ca="1">ROUND(テーブル1219[[#This Row],[20代]],-3)</f>
        <v>46000</v>
      </c>
      <c r="U47" s="3">
        <f ca="1">ROUND(テーブル1219[[#This Row],[30代]],-3)</f>
        <v>16000</v>
      </c>
      <c r="V47" s="3">
        <f ca="1">ROUND(テーブル1219[[#This Row],[40代]],-3)</f>
        <v>11000</v>
      </c>
      <c r="W47" s="3">
        <f ca="1">ROUND(テーブル1219[[#This Row],[50代]],-3)</f>
        <v>23000</v>
      </c>
      <c r="X47" s="3">
        <f ca="1">ROUND(テーブル1219[[#This Row],[60代]],-3)</f>
        <v>26000</v>
      </c>
      <c r="Y47" s="3">
        <f ca="1">ROUND(テーブル1219[[#This Row],[70歳以上]],-3)</f>
        <v>21000</v>
      </c>
      <c r="Z47" s="3"/>
      <c r="AB47" s="5" t="s">
        <v>49</v>
      </c>
      <c r="AC47" s="6">
        <f ca="1">ROUND(テーブル121934[[#This Row],[20代]],-3)</f>
        <v>31000</v>
      </c>
      <c r="AD47" s="6">
        <f ca="1">ROUND(テーブル121934[[#This Row],[30代]],-3)</f>
        <v>8000</v>
      </c>
      <c r="AE47" s="6">
        <f ca="1">ROUND(テーブル121934[[#This Row],[40代]],-3)</f>
        <v>15000</v>
      </c>
      <c r="AF47" s="6">
        <f ca="1">ROUND(テーブル121934[[#This Row],[50代]],-3)</f>
        <v>16000</v>
      </c>
      <c r="AG47" s="6">
        <f ca="1">ROUND(テーブル121934[[#This Row],[60代]],-3)</f>
        <v>33000</v>
      </c>
      <c r="AH47" s="6">
        <f ca="1">ROUND(テーブル121934[[#This Row],[70歳以上]],-3)</f>
        <v>45000</v>
      </c>
      <c r="AI47" s="6"/>
      <c r="AK47" s="5" t="s">
        <v>49</v>
      </c>
      <c r="AL47">
        <f ca="1">ROUND(テーブル12193425[[#This Row],[20代]],-3)</f>
        <v>24000</v>
      </c>
      <c r="AM47">
        <f ca="1">ROUND(テーブル12193425[[#This Row],[30代]],-3)</f>
        <v>14000</v>
      </c>
      <c r="AN47">
        <f ca="1">ROUND(テーブル12193425[[#This Row],[40代]],-3)</f>
        <v>12000</v>
      </c>
      <c r="AO47">
        <f ca="1">ROUND(テーブル12193425[[#This Row],[50代]],-3)</f>
        <v>14000</v>
      </c>
      <c r="AP47">
        <f ca="1">ROUND(テーブル12193425[[#This Row],[60代]],-3)</f>
        <v>15000</v>
      </c>
      <c r="AQ47">
        <f ca="1">ROUND(テーブル12193425[[#This Row],[70歳以上]],-3)</f>
        <v>42000</v>
      </c>
    </row>
    <row r="48" spans="1:43" x14ac:dyDescent="0.55000000000000004">
      <c r="A48" s="5" t="s">
        <v>50</v>
      </c>
      <c r="B48" s="3">
        <f ca="1">ROUND(テーブル11[[#This Row],[20代]],-3)</f>
        <v>10000</v>
      </c>
      <c r="C48" s="3">
        <f ca="1">ROUND(テーブル11[[#This Row],[30代]],-3)</f>
        <v>10000</v>
      </c>
      <c r="D48" s="3">
        <f ca="1">ROUND(テーブル11[[#This Row],[40代]],-3)</f>
        <v>15000</v>
      </c>
      <c r="E48" s="3">
        <f ca="1">ROUND(テーブル11[[#This Row],[50代]],-3)</f>
        <v>13000</v>
      </c>
      <c r="F48" s="3">
        <f ca="1">ROUND(テーブル11[[#This Row],[60代]],-3)</f>
        <v>20000</v>
      </c>
      <c r="G48" s="3">
        <f ca="1">ROUND(テーブル11[[#This Row],[70歳以上]],-3)</f>
        <v>46000</v>
      </c>
      <c r="H48" s="3"/>
      <c r="I48" s="4"/>
      <c r="J48" s="5" t="s">
        <v>50</v>
      </c>
      <c r="K48" s="3">
        <f ca="1">ROUND(テーブル12[[#This Row],[20代]],-3)</f>
        <v>37000</v>
      </c>
      <c r="L48" s="3">
        <f ca="1">ROUND(テーブル12[[#This Row],[30代]],-3)</f>
        <v>9000</v>
      </c>
      <c r="M48" s="3">
        <f ca="1">ROUND(テーブル12[[#This Row],[40代]],-3)</f>
        <v>11000</v>
      </c>
      <c r="N48" s="3">
        <f ca="1">ROUND(テーブル12[[#This Row],[50代]],-3)</f>
        <v>13000</v>
      </c>
      <c r="O48" s="3">
        <f ca="1">ROUND(テーブル12[[#This Row],[60代]],-3)</f>
        <v>14000</v>
      </c>
      <c r="P48" s="3">
        <f ca="1">ROUND(テーブル12[[#This Row],[70歳以上]],-3)</f>
        <v>24000</v>
      </c>
      <c r="Q48" s="3"/>
      <c r="R48" s="4"/>
      <c r="S48" s="5" t="s">
        <v>50</v>
      </c>
      <c r="T48" s="3">
        <f ca="1">ROUND(テーブル1219[[#This Row],[20代]],-3)</f>
        <v>46000</v>
      </c>
      <c r="U48" s="3">
        <f ca="1">ROUND(テーブル1219[[#This Row],[30代]],-3)</f>
        <v>16000</v>
      </c>
      <c r="V48" s="3">
        <f ca="1">ROUND(テーブル1219[[#This Row],[40代]],-3)</f>
        <v>11000</v>
      </c>
      <c r="W48" s="3">
        <f ca="1">ROUND(テーブル1219[[#This Row],[50代]],-3)</f>
        <v>23000</v>
      </c>
      <c r="X48" s="3">
        <f ca="1">ROUND(テーブル1219[[#This Row],[60代]],-3)</f>
        <v>28000</v>
      </c>
      <c r="Y48" s="3">
        <f ca="1">ROUND(テーブル1219[[#This Row],[70歳以上]],-3)</f>
        <v>22000</v>
      </c>
      <c r="Z48" s="3"/>
      <c r="AB48" s="5" t="s">
        <v>50</v>
      </c>
      <c r="AC48" s="6">
        <f ca="1">ROUND(テーブル121934[[#This Row],[20代]],-3)</f>
        <v>31000</v>
      </c>
      <c r="AD48" s="6">
        <f ca="1">ROUND(テーブル121934[[#This Row],[30代]],-3)</f>
        <v>8000</v>
      </c>
      <c r="AE48" s="6">
        <f ca="1">ROUND(テーブル121934[[#This Row],[40代]],-3)</f>
        <v>16000</v>
      </c>
      <c r="AF48" s="6">
        <f ca="1">ROUND(テーブル121934[[#This Row],[50代]],-3)</f>
        <v>16000</v>
      </c>
      <c r="AG48" s="6">
        <f ca="1">ROUND(テーブル121934[[#This Row],[60代]],-3)</f>
        <v>34000</v>
      </c>
      <c r="AH48" s="6">
        <f ca="1">ROUND(テーブル121934[[#This Row],[70歳以上]],-3)</f>
        <v>45000</v>
      </c>
      <c r="AI48" s="6"/>
      <c r="AK48" s="5" t="s">
        <v>50</v>
      </c>
      <c r="AL48">
        <f ca="1">ROUND(テーブル12193425[[#This Row],[20代]],-3)</f>
        <v>24000</v>
      </c>
      <c r="AM48">
        <f ca="1">ROUND(テーブル12193425[[#This Row],[30代]],-3)</f>
        <v>14000</v>
      </c>
      <c r="AN48">
        <f ca="1">ROUND(テーブル12193425[[#This Row],[40代]],-3)</f>
        <v>12000</v>
      </c>
      <c r="AO48">
        <f ca="1">ROUND(テーブル12193425[[#This Row],[50代]],-3)</f>
        <v>14000</v>
      </c>
      <c r="AP48">
        <f ca="1">ROUND(テーブル12193425[[#This Row],[60代]],-3)</f>
        <v>14000</v>
      </c>
      <c r="AQ48">
        <f ca="1">ROUND(テーブル12193425[[#This Row],[70歳以上]],-3)</f>
        <v>42000</v>
      </c>
    </row>
    <row r="49" spans="1:43" x14ac:dyDescent="0.55000000000000004">
      <c r="A49" s="5" t="s">
        <v>51</v>
      </c>
      <c r="B49" s="3">
        <f ca="1">ROUND(テーブル11[[#This Row],[20代]],-3)</f>
        <v>10000</v>
      </c>
      <c r="C49" s="3">
        <f ca="1">ROUND(テーブル11[[#This Row],[30代]],-3)</f>
        <v>10000</v>
      </c>
      <c r="D49" s="3">
        <f ca="1">ROUND(テーブル11[[#This Row],[40代]],-3)</f>
        <v>15000</v>
      </c>
      <c r="E49" s="3">
        <f ca="1">ROUND(テーブル11[[#This Row],[50代]],-3)</f>
        <v>13000</v>
      </c>
      <c r="F49" s="3">
        <f ca="1">ROUND(テーブル11[[#This Row],[60代]],-3)</f>
        <v>21000</v>
      </c>
      <c r="G49" s="3">
        <f ca="1">ROUND(テーブル11[[#This Row],[70歳以上]],-3)</f>
        <v>46000</v>
      </c>
      <c r="H49" s="3"/>
      <c r="I49" s="4"/>
      <c r="J49" s="5" t="s">
        <v>51</v>
      </c>
      <c r="K49" s="3">
        <f ca="1">ROUND(テーブル12[[#This Row],[20代]],-3)</f>
        <v>37000</v>
      </c>
      <c r="L49" s="3">
        <f ca="1">ROUND(テーブル12[[#This Row],[30代]],-3)</f>
        <v>9000</v>
      </c>
      <c r="M49" s="3">
        <f ca="1">ROUND(テーブル12[[#This Row],[40代]],-3)</f>
        <v>11000</v>
      </c>
      <c r="N49" s="3">
        <f ca="1">ROUND(テーブル12[[#This Row],[50代]],-3)</f>
        <v>13000</v>
      </c>
      <c r="O49" s="3">
        <f ca="1">ROUND(テーブル12[[#This Row],[60代]],-3)</f>
        <v>14000</v>
      </c>
      <c r="P49" s="3">
        <f ca="1">ROUND(テーブル12[[#This Row],[70歳以上]],-3)</f>
        <v>24000</v>
      </c>
      <c r="Q49" s="3"/>
      <c r="R49" s="4"/>
      <c r="S49" s="5" t="s">
        <v>51</v>
      </c>
      <c r="T49" s="3">
        <f ca="1">ROUND(テーブル1219[[#This Row],[20代]],-3)</f>
        <v>46000</v>
      </c>
      <c r="U49" s="3">
        <f ca="1">ROUND(テーブル1219[[#This Row],[30代]],-3)</f>
        <v>16000</v>
      </c>
      <c r="V49" s="3">
        <f ca="1">ROUND(テーブル1219[[#This Row],[40代]],-3)</f>
        <v>12000</v>
      </c>
      <c r="W49" s="3">
        <f ca="1">ROUND(テーブル1219[[#This Row],[50代]],-3)</f>
        <v>23000</v>
      </c>
      <c r="X49" s="3">
        <f ca="1">ROUND(テーブル1219[[#This Row],[60代]],-3)</f>
        <v>26000</v>
      </c>
      <c r="Y49" s="3">
        <f ca="1">ROUND(テーブル1219[[#This Row],[70歳以上]],-3)</f>
        <v>22000</v>
      </c>
      <c r="Z49" s="3"/>
      <c r="AB49" s="5" t="s">
        <v>51</v>
      </c>
      <c r="AC49" s="6">
        <f ca="1">ROUND(テーブル121934[[#This Row],[20代]],-3)</f>
        <v>32000</v>
      </c>
      <c r="AD49" s="6">
        <f ca="1">ROUND(テーブル121934[[#This Row],[30代]],-3)</f>
        <v>9000</v>
      </c>
      <c r="AE49" s="6">
        <f ca="1">ROUND(テーブル121934[[#This Row],[40代]],-3)</f>
        <v>16000</v>
      </c>
      <c r="AF49" s="6">
        <f ca="1">ROUND(テーブル121934[[#This Row],[50代]],-3)</f>
        <v>16000</v>
      </c>
      <c r="AG49" s="6">
        <f ca="1">ROUND(テーブル121934[[#This Row],[60代]],-3)</f>
        <v>34000</v>
      </c>
      <c r="AH49" s="6">
        <f ca="1">ROUND(テーブル121934[[#This Row],[70歳以上]],-3)</f>
        <v>45000</v>
      </c>
      <c r="AI49" s="6"/>
      <c r="AK49" s="5" t="s">
        <v>51</v>
      </c>
      <c r="AL49">
        <f ca="1">ROUND(テーブル12193425[[#This Row],[20代]],-3)</f>
        <v>24000</v>
      </c>
      <c r="AM49">
        <f ca="1">ROUND(テーブル12193425[[#This Row],[30代]],-3)</f>
        <v>14000</v>
      </c>
      <c r="AN49">
        <f ca="1">ROUND(テーブル12193425[[#This Row],[40代]],-3)</f>
        <v>12000</v>
      </c>
      <c r="AO49">
        <f ca="1">ROUND(テーブル12193425[[#This Row],[50代]],-3)</f>
        <v>14000</v>
      </c>
      <c r="AP49">
        <f ca="1">ROUND(テーブル12193425[[#This Row],[60代]],-3)</f>
        <v>15000</v>
      </c>
      <c r="AQ49">
        <f ca="1">ROUND(テーブル12193425[[#This Row],[70歳以上]],-3)</f>
        <v>42000</v>
      </c>
    </row>
    <row r="50" spans="1:43" x14ac:dyDescent="0.55000000000000004">
      <c r="A50" s="5" t="s">
        <v>52</v>
      </c>
      <c r="B50" s="3">
        <f ca="1">ROUND(テーブル11[[#This Row],[20代]],-3)</f>
        <v>11000</v>
      </c>
      <c r="C50" s="3">
        <f ca="1">ROUND(テーブル11[[#This Row],[30代]],-3)</f>
        <v>10000</v>
      </c>
      <c r="D50" s="3">
        <f ca="1">ROUND(テーブル11[[#This Row],[40代]],-3)</f>
        <v>15000</v>
      </c>
      <c r="E50" s="3">
        <f ca="1">ROUND(テーブル11[[#This Row],[50代]],-3)</f>
        <v>13000</v>
      </c>
      <c r="F50" s="3">
        <f ca="1">ROUND(テーブル11[[#This Row],[60代]],-3)</f>
        <v>21000</v>
      </c>
      <c r="G50" s="3">
        <f ca="1">ROUND(テーブル11[[#This Row],[70歳以上]],-3)</f>
        <v>45000</v>
      </c>
      <c r="H50" s="3"/>
      <c r="I50" s="4"/>
      <c r="J50" s="5" t="s">
        <v>52</v>
      </c>
      <c r="K50" s="3">
        <f ca="1">ROUND(テーブル12[[#This Row],[20代]],-3)</f>
        <v>38000</v>
      </c>
      <c r="L50" s="3">
        <f ca="1">ROUND(テーブル12[[#This Row],[30代]],-3)</f>
        <v>9000</v>
      </c>
      <c r="M50" s="3">
        <f ca="1">ROUND(テーブル12[[#This Row],[40代]],-3)</f>
        <v>11000</v>
      </c>
      <c r="N50" s="3">
        <f ca="1">ROUND(テーブル12[[#This Row],[50代]],-3)</f>
        <v>13000</v>
      </c>
      <c r="O50" s="3">
        <f ca="1">ROUND(テーブル12[[#This Row],[60代]],-3)</f>
        <v>14000</v>
      </c>
      <c r="P50" s="3">
        <f ca="1">ROUND(テーブル12[[#This Row],[70歳以上]],-3)</f>
        <v>24000</v>
      </c>
      <c r="Q50" s="3"/>
      <c r="R50" s="4"/>
      <c r="S50" s="5" t="s">
        <v>52</v>
      </c>
      <c r="T50" s="3">
        <f ca="1">ROUND(テーブル1219[[#This Row],[20代]],-3)</f>
        <v>46000</v>
      </c>
      <c r="U50" s="3">
        <f ca="1">ROUND(テーブル1219[[#This Row],[30代]],-3)</f>
        <v>16000</v>
      </c>
      <c r="V50" s="3">
        <f ca="1">ROUND(テーブル1219[[#This Row],[40代]],-3)</f>
        <v>12000</v>
      </c>
      <c r="W50" s="3">
        <f ca="1">ROUND(テーブル1219[[#This Row],[50代]],-3)</f>
        <v>23000</v>
      </c>
      <c r="X50" s="3">
        <f ca="1">ROUND(テーブル1219[[#This Row],[60代]],-3)</f>
        <v>26000</v>
      </c>
      <c r="Y50" s="3">
        <f ca="1">ROUND(テーブル1219[[#This Row],[70歳以上]],-3)</f>
        <v>22000</v>
      </c>
      <c r="Z50" s="3"/>
      <c r="AB50" s="5" t="s">
        <v>52</v>
      </c>
      <c r="AC50" s="6">
        <f ca="1">ROUND(テーブル121934[[#This Row],[20代]],-3)</f>
        <v>32000</v>
      </c>
      <c r="AD50" s="6">
        <f ca="1">ROUND(テーブル121934[[#This Row],[30代]],-3)</f>
        <v>8000</v>
      </c>
      <c r="AE50" s="6">
        <f ca="1">ROUND(テーブル121934[[#This Row],[40代]],-3)</f>
        <v>16000</v>
      </c>
      <c r="AF50" s="6">
        <f ca="1">ROUND(テーブル121934[[#This Row],[50代]],-3)</f>
        <v>16000</v>
      </c>
      <c r="AG50" s="6">
        <f ca="1">ROUND(テーブル121934[[#This Row],[60代]],-3)</f>
        <v>30000</v>
      </c>
      <c r="AH50" s="6">
        <f ca="1">ROUND(テーブル121934[[#This Row],[70歳以上]],-3)</f>
        <v>45000</v>
      </c>
      <c r="AI50" s="6"/>
      <c r="AK50" s="5" t="s">
        <v>52</v>
      </c>
      <c r="AL50">
        <f ca="1">ROUND(テーブル12193425[[#This Row],[20代]],-3)</f>
        <v>24000</v>
      </c>
      <c r="AM50">
        <f ca="1">ROUND(テーブル12193425[[#This Row],[30代]],-3)</f>
        <v>14000</v>
      </c>
      <c r="AN50">
        <f ca="1">ROUND(テーブル12193425[[#This Row],[40代]],-3)</f>
        <v>12000</v>
      </c>
      <c r="AO50">
        <f ca="1">ROUND(テーブル12193425[[#This Row],[50代]],-3)</f>
        <v>14000</v>
      </c>
      <c r="AP50">
        <f ca="1">ROUND(テーブル12193425[[#This Row],[60代]],-3)</f>
        <v>14000</v>
      </c>
      <c r="AQ50">
        <f ca="1">ROUND(テーブル12193425[[#This Row],[70歳以上]],-3)</f>
        <v>42000</v>
      </c>
    </row>
    <row r="51" spans="1:43" x14ac:dyDescent="0.55000000000000004">
      <c r="A51" s="5" t="s">
        <v>53</v>
      </c>
      <c r="B51" s="3">
        <f ca="1">ROUND(テーブル11[[#This Row],[20代]],-3)</f>
        <v>11000</v>
      </c>
      <c r="C51" s="3">
        <f ca="1">ROUND(テーブル11[[#This Row],[30代]],-3)</f>
        <v>11000</v>
      </c>
      <c r="D51" s="3">
        <f ca="1">ROUND(テーブル11[[#This Row],[40代]],-3)</f>
        <v>15000</v>
      </c>
      <c r="E51" s="3">
        <f ca="1">ROUND(テーブル11[[#This Row],[50代]],-3)</f>
        <v>13000</v>
      </c>
      <c r="F51" s="3">
        <f ca="1">ROUND(テーブル11[[#This Row],[60代]],-3)</f>
        <v>21000</v>
      </c>
      <c r="G51" s="3">
        <f ca="1">ROUND(テーブル11[[#This Row],[70歳以上]],-3)</f>
        <v>45000</v>
      </c>
      <c r="H51" s="3"/>
      <c r="I51" s="4"/>
      <c r="J51" s="5" t="s">
        <v>53</v>
      </c>
      <c r="K51" s="3">
        <f ca="1">ROUND(テーブル12[[#This Row],[20代]],-3)</f>
        <v>37000</v>
      </c>
      <c r="L51" s="3">
        <f ca="1">ROUND(テーブル12[[#This Row],[30代]],-3)</f>
        <v>9000</v>
      </c>
      <c r="M51" s="3">
        <f ca="1">ROUND(テーブル12[[#This Row],[40代]],-3)</f>
        <v>11000</v>
      </c>
      <c r="N51" s="3">
        <f ca="1">ROUND(テーブル12[[#This Row],[50代]],-3)</f>
        <v>13000</v>
      </c>
      <c r="O51" s="3">
        <f ca="1">ROUND(テーブル12[[#This Row],[60代]],-3)</f>
        <v>14000</v>
      </c>
      <c r="P51" s="3">
        <f ca="1">ROUND(テーブル12[[#This Row],[70歳以上]],-3)</f>
        <v>24000</v>
      </c>
      <c r="Q51" s="3"/>
      <c r="R51" s="4"/>
      <c r="S51" s="5" t="s">
        <v>53</v>
      </c>
      <c r="T51" s="3">
        <f ca="1">ROUND(テーブル1219[[#This Row],[20代]],-3)</f>
        <v>46000</v>
      </c>
      <c r="U51" s="3">
        <f ca="1">ROUND(テーブル1219[[#This Row],[30代]],-3)</f>
        <v>17000</v>
      </c>
      <c r="V51" s="3">
        <f ca="1">ROUND(テーブル1219[[#This Row],[40代]],-3)</f>
        <v>12000</v>
      </c>
      <c r="W51" s="3">
        <f ca="1">ROUND(テーブル1219[[#This Row],[50代]],-3)</f>
        <v>23000</v>
      </c>
      <c r="X51" s="3">
        <f ca="1">ROUND(テーブル1219[[#This Row],[60代]],-3)</f>
        <v>26000</v>
      </c>
      <c r="Y51" s="3">
        <f ca="1">ROUND(テーブル1219[[#This Row],[70歳以上]],-3)</f>
        <v>21000</v>
      </c>
      <c r="Z51" s="3"/>
      <c r="AB51" s="5" t="s">
        <v>53</v>
      </c>
      <c r="AC51" s="6">
        <f ca="1">ROUND(テーブル121934[[#This Row],[20代]],-3)</f>
        <v>32000</v>
      </c>
      <c r="AD51" s="6">
        <f ca="1">ROUND(テーブル121934[[#This Row],[30代]],-3)</f>
        <v>9000</v>
      </c>
      <c r="AE51" s="6">
        <f ca="1">ROUND(テーブル121934[[#This Row],[40代]],-3)</f>
        <v>18000</v>
      </c>
      <c r="AF51" s="6">
        <f ca="1">ROUND(テーブル121934[[#This Row],[50代]],-3)</f>
        <v>16000</v>
      </c>
      <c r="AG51" s="6">
        <f ca="1">ROUND(テーブル121934[[#This Row],[60代]],-3)</f>
        <v>30000</v>
      </c>
      <c r="AH51" s="6">
        <f ca="1">ROUND(テーブル121934[[#This Row],[70歳以上]],-3)</f>
        <v>45000</v>
      </c>
      <c r="AI51" s="6"/>
      <c r="AK51" s="5" t="s">
        <v>53</v>
      </c>
      <c r="AL51">
        <f ca="1">ROUND(テーブル12193425[[#This Row],[20代]],-3)</f>
        <v>24000</v>
      </c>
      <c r="AM51">
        <f ca="1">ROUND(テーブル12193425[[#This Row],[30代]],-3)</f>
        <v>14000</v>
      </c>
      <c r="AN51">
        <f ca="1">ROUND(テーブル12193425[[#This Row],[40代]],-3)</f>
        <v>13000</v>
      </c>
      <c r="AO51">
        <f ca="1">ROUND(テーブル12193425[[#This Row],[50代]],-3)</f>
        <v>14000</v>
      </c>
      <c r="AP51">
        <f ca="1">ROUND(テーブル12193425[[#This Row],[60代]],-3)</f>
        <v>13000</v>
      </c>
      <c r="AQ51">
        <f ca="1">ROUND(テーブル12193425[[#This Row],[70歳以上]],-3)</f>
        <v>42000</v>
      </c>
    </row>
  </sheetData>
  <phoneticPr fontId="1"/>
  <pageMargins left="0.7" right="0.7" top="0.75" bottom="0.75" header="0.3" footer="0.3"/>
  <pageSetup paperSize="9" scale="31" orientation="landscape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(1)唐津駅周辺エリア</vt:lpstr>
      <vt:lpstr>(2)中央商店街エリア</vt:lpstr>
      <vt:lpstr>(3)中心市街地北側エリア</vt:lpstr>
      <vt:lpstr>(4)浜崎駅周辺エリア</vt:lpstr>
      <vt:lpstr>(5)呼子朝市エリア</vt:lpstr>
      <vt:lpstr>(6)鎮西町名護屋・波戸エリア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2025-12-24T00:05:57Z</dcterms:modified>
</cp:coreProperties>
</file>