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50"/>
  </bookViews>
  <sheets>
    <sheet name="(1)唐津駅周辺" sheetId="1" r:id="rId1"/>
    <sheet name="(2)中央商店街エリア" sheetId="2" r:id="rId2"/>
    <sheet name="(3)中心市街地北側エリア" sheetId="3" r:id="rId3"/>
    <sheet name="(4)浜崎駅周辺エリア" sheetId="4" r:id="rId4"/>
    <sheet name="(5)呼子朝市エリア" sheetId="5" r:id="rId5"/>
    <sheet name="(6)鎮西町名護屋・波戸エリア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8" i="4" l="1"/>
  <c r="S24" i="4"/>
  <c r="AH40" i="6"/>
  <c r="D27" i="4"/>
  <c r="AD15" i="6"/>
  <c r="N10" i="2"/>
  <c r="L43" i="6"/>
  <c r="D10" i="5"/>
  <c r="AI35" i="6"/>
  <c r="AH27" i="5"/>
  <c r="D17" i="3"/>
  <c r="U21" i="5"/>
  <c r="U35" i="6"/>
  <c r="AH10" i="2"/>
  <c r="N11" i="4"/>
  <c r="AJ10" i="1"/>
  <c r="N23" i="2"/>
  <c r="AA28" i="6"/>
  <c r="U6" i="5"/>
  <c r="AJ22" i="5"/>
  <c r="AL28" i="1"/>
  <c r="AB21" i="2"/>
  <c r="Z36" i="2"/>
  <c r="J33" i="1"/>
  <c r="T36" i="2"/>
  <c r="AA35" i="2"/>
  <c r="AD10" i="6"/>
  <c r="AH13" i="5"/>
  <c r="AD18" i="6"/>
  <c r="AK35" i="6"/>
  <c r="F13" i="6"/>
  <c r="AH9" i="6"/>
  <c r="AI26" i="6"/>
  <c r="AK18" i="4"/>
  <c r="AI46" i="6"/>
  <c r="S22" i="6"/>
  <c r="AC6" i="6"/>
  <c r="AH12" i="6"/>
  <c r="AK14" i="2"/>
  <c r="B39" i="6"/>
  <c r="AH5" i="2"/>
  <c r="AD27" i="1"/>
  <c r="K32" i="6"/>
  <c r="B34" i="4"/>
  <c r="Z22" i="5"/>
  <c r="AL49" i="3"/>
  <c r="AD35" i="5"/>
  <c r="K7" i="2"/>
  <c r="AL37" i="6"/>
  <c r="K5" i="2"/>
  <c r="AD43" i="6"/>
  <c r="M9" i="1"/>
  <c r="L17" i="6"/>
  <c r="N40" i="1"/>
  <c r="N4" i="6"/>
  <c r="AH7" i="6"/>
  <c r="Z33" i="4"/>
  <c r="D21" i="6"/>
  <c r="U14" i="6"/>
  <c r="T11" i="1"/>
  <c r="L22" i="1"/>
  <c r="AD30" i="5"/>
  <c r="M32" i="4"/>
  <c r="AI34" i="6"/>
  <c r="AB49" i="1"/>
  <c r="L43" i="4"/>
  <c r="K29" i="6"/>
  <c r="T22" i="6"/>
  <c r="N6" i="6"/>
  <c r="F22" i="6"/>
  <c r="U29" i="3"/>
  <c r="AI14" i="3"/>
  <c r="AA41" i="6"/>
  <c r="N30" i="6"/>
  <c r="AI28" i="1"/>
  <c r="M37" i="2"/>
  <c r="N44" i="6"/>
  <c r="AJ7" i="6"/>
  <c r="C16" i="4"/>
  <c r="AB16" i="6"/>
  <c r="AH49" i="6"/>
  <c r="AI44" i="6"/>
  <c r="AK48" i="6"/>
  <c r="S20" i="6"/>
  <c r="AL19" i="2"/>
  <c r="J25" i="5"/>
  <c r="AJ33" i="5"/>
  <c r="Z47" i="6"/>
  <c r="AH33" i="1"/>
  <c r="F25" i="6"/>
  <c r="AD36" i="6"/>
  <c r="AJ6" i="6"/>
  <c r="R20" i="1"/>
  <c r="AH5" i="5"/>
  <c r="AC8" i="6"/>
  <c r="AA7" i="6"/>
  <c r="D19" i="5"/>
  <c r="AB15" i="2"/>
  <c r="AI8" i="4"/>
  <c r="S40" i="3"/>
  <c r="T29" i="6"/>
  <c r="AI39" i="5"/>
  <c r="AC4" i="4"/>
  <c r="AJ45" i="6"/>
  <c r="AA7" i="5"/>
  <c r="C25" i="2"/>
  <c r="AK4" i="6"/>
  <c r="R44" i="4"/>
  <c r="AL21" i="5"/>
  <c r="AJ47" i="6"/>
  <c r="M48" i="1"/>
  <c r="V31" i="2"/>
  <c r="F27" i="6"/>
  <c r="K14" i="4"/>
  <c r="U37" i="2"/>
  <c r="AJ13" i="5"/>
  <c r="L36" i="1"/>
  <c r="AD46" i="6"/>
  <c r="AC19" i="6"/>
  <c r="AC11" i="6"/>
  <c r="AK11" i="6"/>
  <c r="C47" i="4"/>
  <c r="Z42" i="4"/>
  <c r="Z10" i="6"/>
  <c r="B38" i="3"/>
  <c r="D28" i="5"/>
  <c r="Z24" i="6"/>
  <c r="D7" i="1"/>
  <c r="B34" i="5"/>
  <c r="AD4" i="6"/>
  <c r="AK26" i="5"/>
  <c r="V12" i="6"/>
  <c r="AD26" i="2"/>
  <c r="L10" i="1"/>
  <c r="AA11" i="5"/>
  <c r="M42" i="4"/>
  <c r="AD12" i="3"/>
  <c r="T18" i="6"/>
  <c r="R22" i="1"/>
  <c r="Z44" i="3"/>
  <c r="V36" i="1"/>
  <c r="T27" i="3"/>
  <c r="K40" i="2"/>
  <c r="N12" i="3"/>
  <c r="AI33" i="2"/>
  <c r="AI36" i="6"/>
  <c r="AK12" i="4"/>
  <c r="U34" i="6"/>
  <c r="AK48" i="4"/>
  <c r="AL48" i="2"/>
  <c r="AB30" i="2"/>
  <c r="D47" i="5"/>
  <c r="T40" i="4"/>
  <c r="T34" i="1"/>
  <c r="T33" i="6"/>
  <c r="AC43" i="6"/>
  <c r="AH11" i="6"/>
  <c r="AJ37" i="6"/>
  <c r="L43" i="3"/>
  <c r="F28" i="1"/>
  <c r="AK26" i="6"/>
  <c r="AL47" i="6"/>
  <c r="AJ38" i="2"/>
  <c r="M24" i="1"/>
  <c r="AJ17" i="6"/>
  <c r="U50" i="4"/>
  <c r="K18" i="5"/>
  <c r="C32" i="5"/>
  <c r="C41" i="2"/>
  <c r="J45" i="5"/>
  <c r="AH9" i="5"/>
  <c r="T22" i="1"/>
  <c r="S32" i="5"/>
  <c r="R49" i="6"/>
  <c r="D41" i="5"/>
  <c r="AH20" i="6"/>
  <c r="S42" i="6"/>
  <c r="M36" i="6"/>
  <c r="B26" i="3"/>
  <c r="AB43" i="6"/>
  <c r="AA42" i="3"/>
  <c r="U36" i="6"/>
  <c r="F51" i="3"/>
  <c r="AH11" i="5"/>
  <c r="AK13" i="6"/>
  <c r="AL31" i="6"/>
  <c r="AK30" i="5"/>
  <c r="T44" i="6"/>
  <c r="K38" i="4"/>
  <c r="AI12" i="6"/>
  <c r="B47" i="6"/>
  <c r="L39" i="2"/>
  <c r="AL21" i="3"/>
  <c r="AK22" i="4"/>
  <c r="AH46" i="4"/>
  <c r="D16" i="1"/>
  <c r="AD41" i="2"/>
  <c r="U24" i="5"/>
  <c r="B43" i="4"/>
  <c r="Z7" i="4"/>
  <c r="AH29" i="2"/>
  <c r="AC40" i="4"/>
  <c r="T19" i="6"/>
  <c r="AJ37" i="2"/>
  <c r="AH46" i="6"/>
  <c r="AJ4" i="1"/>
  <c r="AD37" i="5"/>
  <c r="M20" i="1"/>
  <c r="AK37" i="5"/>
  <c r="C15" i="4"/>
  <c r="AB15" i="5"/>
  <c r="S49" i="4"/>
  <c r="AB29" i="3"/>
  <c r="K21" i="2"/>
  <c r="AJ25" i="2"/>
  <c r="K17" i="5"/>
  <c r="AK47" i="6"/>
  <c r="AK17" i="5"/>
  <c r="AI44" i="3"/>
  <c r="T39" i="6"/>
  <c r="T45" i="4"/>
  <c r="B40" i="6"/>
  <c r="AB28" i="6"/>
  <c r="AD7" i="6"/>
  <c r="AJ7" i="1"/>
  <c r="AB14" i="1"/>
  <c r="AB34" i="6"/>
  <c r="AA27" i="5"/>
  <c r="T37" i="6"/>
  <c r="Z13" i="5"/>
  <c r="AK40" i="4"/>
  <c r="Z15" i="4"/>
  <c r="V30" i="1"/>
  <c r="AD12" i="6"/>
  <c r="Z23" i="4"/>
  <c r="V5" i="1"/>
  <c r="AD21" i="2"/>
  <c r="AD28" i="6"/>
  <c r="AJ16" i="6"/>
  <c r="AL20" i="3"/>
  <c r="K50" i="6"/>
  <c r="T32" i="5"/>
  <c r="V34" i="4"/>
  <c r="AA19" i="5"/>
  <c r="L42" i="4"/>
  <c r="M4" i="5"/>
  <c r="AI23" i="4"/>
  <c r="AJ24" i="3"/>
  <c r="L41" i="5"/>
  <c r="E11" i="4"/>
  <c r="AB22" i="6"/>
  <c r="E11" i="2"/>
  <c r="AD22" i="3"/>
  <c r="AI28" i="6"/>
  <c r="V24" i="6"/>
  <c r="M25" i="6"/>
  <c r="AB44" i="4"/>
  <c r="C17" i="2"/>
  <c r="AI15" i="5"/>
  <c r="R39" i="5"/>
  <c r="B27" i="6"/>
  <c r="AH12" i="5"/>
  <c r="AC34" i="5"/>
  <c r="V48" i="2"/>
  <c r="D26" i="2"/>
  <c r="AJ22" i="6"/>
  <c r="E29" i="2"/>
  <c r="AH7" i="4"/>
  <c r="AA50" i="3"/>
  <c r="K47" i="6"/>
  <c r="K39" i="6"/>
  <c r="AB33" i="6"/>
  <c r="N24" i="6"/>
  <c r="AJ38" i="6"/>
  <c r="K31" i="6"/>
  <c r="V17" i="5"/>
  <c r="AI39" i="3"/>
  <c r="C19" i="4"/>
  <c r="AA45" i="5"/>
  <c r="F42" i="5"/>
  <c r="AC14" i="6"/>
  <c r="L17" i="3"/>
  <c r="AI41" i="1"/>
  <c r="AK5" i="6"/>
  <c r="C11" i="1"/>
  <c r="AA18" i="3"/>
  <c r="AI21" i="6"/>
  <c r="AK37" i="6"/>
  <c r="J11" i="4"/>
  <c r="Z39" i="2"/>
  <c r="R34" i="6"/>
  <c r="S5" i="2"/>
  <c r="T28" i="2"/>
  <c r="U25" i="5"/>
  <c r="AJ24" i="6"/>
  <c r="V45" i="6"/>
  <c r="D46" i="6"/>
  <c r="U33" i="5"/>
  <c r="L28" i="5"/>
  <c r="AK46" i="6"/>
  <c r="AC16" i="4"/>
  <c r="F11" i="3"/>
  <c r="AL49" i="6"/>
  <c r="U13" i="6"/>
  <c r="E18" i="6"/>
  <c r="M28" i="6"/>
  <c r="AH14" i="3"/>
  <c r="L8" i="3"/>
  <c r="U8" i="5"/>
  <c r="F48" i="5"/>
  <c r="S36" i="6"/>
  <c r="C34" i="6"/>
  <c r="J23" i="6"/>
  <c r="AK31" i="4"/>
  <c r="D28" i="2"/>
  <c r="B14" i="6"/>
  <c r="AL16" i="6"/>
  <c r="U32" i="3"/>
  <c r="B48" i="1"/>
  <c r="V7" i="6"/>
  <c r="Z48" i="6"/>
  <c r="N14" i="4"/>
  <c r="N35" i="1"/>
  <c r="K51" i="1"/>
  <c r="AB19" i="1"/>
  <c r="L30" i="2"/>
  <c r="AK36" i="1"/>
  <c r="Z14" i="6"/>
  <c r="D22" i="5"/>
  <c r="T37" i="1"/>
  <c r="Z46" i="6"/>
  <c r="AJ26" i="3"/>
  <c r="U41" i="3"/>
  <c r="T30" i="6"/>
  <c r="C49" i="3"/>
  <c r="AL19" i="6"/>
  <c r="K43" i="6"/>
  <c r="D51" i="6"/>
  <c r="U40" i="6"/>
  <c r="F44" i="6"/>
  <c r="Z25" i="5"/>
  <c r="C7" i="1"/>
  <c r="F6" i="1"/>
  <c r="AC36" i="3"/>
  <c r="AL5" i="6"/>
  <c r="R32" i="2"/>
  <c r="M44" i="1"/>
  <c r="AH30" i="6"/>
  <c r="R16" i="4"/>
  <c r="AB28" i="4"/>
  <c r="R50" i="6"/>
  <c r="V32" i="6"/>
  <c r="AC34" i="4"/>
  <c r="AL47" i="2"/>
  <c r="R37" i="6"/>
  <c r="AL15" i="6"/>
  <c r="AK15" i="6"/>
  <c r="N7" i="6"/>
  <c r="AH16" i="4"/>
  <c r="AH5" i="6"/>
  <c r="V20" i="2"/>
  <c r="AH48" i="4"/>
  <c r="Z17" i="2"/>
  <c r="AI29" i="4"/>
  <c r="Z39" i="3"/>
  <c r="AH45" i="2"/>
  <c r="K48" i="5"/>
  <c r="AH29" i="6"/>
  <c r="B41" i="3"/>
  <c r="J50" i="6"/>
  <c r="M14" i="1"/>
  <c r="AJ22" i="4"/>
  <c r="AI11" i="6"/>
  <c r="J50" i="1"/>
  <c r="AA36" i="3"/>
  <c r="B9" i="4"/>
  <c r="AC46" i="6"/>
  <c r="R6" i="4"/>
  <c r="AK23" i="6"/>
  <c r="E22" i="3"/>
  <c r="E25" i="5"/>
  <c r="AK13" i="4"/>
  <c r="E49" i="1"/>
  <c r="C10" i="6"/>
  <c r="AI11" i="1"/>
  <c r="E51" i="3"/>
  <c r="C47" i="2"/>
  <c r="K13" i="6"/>
  <c r="AI32" i="6"/>
  <c r="AK5" i="3"/>
  <c r="B49" i="1"/>
  <c r="T11" i="6"/>
  <c r="F14" i="5"/>
  <c r="D44" i="5"/>
  <c r="J14" i="6"/>
  <c r="T51" i="5"/>
  <c r="AK12" i="1"/>
  <c r="AK40" i="5"/>
  <c r="AL7" i="2"/>
  <c r="AH48" i="6"/>
  <c r="K26" i="4"/>
  <c r="D12" i="2"/>
  <c r="AI46" i="5"/>
  <c r="M45" i="6"/>
  <c r="L9" i="6"/>
  <c r="Z9" i="2"/>
  <c r="N4" i="3"/>
  <c r="C43" i="1"/>
  <c r="AL5" i="4"/>
  <c r="R28" i="6"/>
  <c r="S49" i="3"/>
  <c r="L37" i="4"/>
  <c r="C24" i="6"/>
  <c r="B37" i="5"/>
  <c r="AI18" i="3"/>
  <c r="AC29" i="6"/>
  <c r="AI42" i="6"/>
  <c r="AL29" i="6"/>
  <c r="AL6" i="6"/>
  <c r="V37" i="6"/>
  <c r="AB37" i="6"/>
  <c r="J43" i="2"/>
  <c r="M17" i="5"/>
  <c r="S5" i="6"/>
  <c r="L32" i="3"/>
  <c r="U12" i="6"/>
  <c r="AA25" i="6"/>
  <c r="AJ20" i="5"/>
  <c r="S19" i="5"/>
  <c r="AK36" i="3"/>
  <c r="L7" i="6"/>
  <c r="U42" i="6"/>
  <c r="T49" i="6"/>
  <c r="AA44" i="4"/>
  <c r="E30" i="4"/>
  <c r="AK16" i="5"/>
  <c r="AB18" i="1"/>
  <c r="K44" i="6"/>
  <c r="V19" i="2"/>
  <c r="U11" i="1"/>
  <c r="B40" i="3"/>
  <c r="AA43" i="6"/>
  <c r="U9" i="6"/>
  <c r="AL40" i="6"/>
  <c r="B21" i="1"/>
  <c r="AC35" i="3"/>
  <c r="F30" i="2"/>
  <c r="AK49" i="6"/>
  <c r="S26" i="6"/>
  <c r="AB24" i="6"/>
  <c r="R30" i="1"/>
  <c r="AL46" i="4"/>
  <c r="C24" i="4"/>
  <c r="Z43" i="6"/>
  <c r="AL51" i="6"/>
  <c r="AA17" i="1"/>
  <c r="Z28" i="3"/>
  <c r="L50" i="4"/>
  <c r="D27" i="5"/>
  <c r="C39" i="2"/>
  <c r="AH8" i="6"/>
  <c r="AK46" i="1"/>
  <c r="J32" i="3"/>
  <c r="AK51" i="1"/>
  <c r="J32" i="1"/>
  <c r="AJ9" i="3"/>
  <c r="L6" i="3"/>
  <c r="AH32" i="6"/>
  <c r="AK19" i="6"/>
  <c r="L22" i="5"/>
  <c r="K20" i="6"/>
  <c r="M31" i="6"/>
  <c r="M49" i="5"/>
  <c r="AH39" i="3"/>
  <c r="D8" i="6"/>
  <c r="AK6" i="6"/>
  <c r="AA40" i="4"/>
  <c r="C5" i="6"/>
  <c r="Z12" i="6"/>
  <c r="AB36" i="6"/>
  <c r="R9" i="6"/>
  <c r="M28" i="2"/>
  <c r="S39" i="6"/>
  <c r="AL38" i="3"/>
  <c r="AB25" i="4"/>
  <c r="D17" i="5"/>
  <c r="M39" i="5"/>
  <c r="AL49" i="1"/>
  <c r="AB25" i="6"/>
  <c r="Z25" i="6"/>
  <c r="T4" i="2"/>
  <c r="K7" i="4"/>
  <c r="T22" i="3"/>
  <c r="AC4" i="3"/>
  <c r="AK21" i="3"/>
  <c r="T8" i="3"/>
  <c r="AB47" i="6"/>
  <c r="AD17" i="6"/>
  <c r="AB32" i="5"/>
  <c r="D24" i="5"/>
  <c r="Z22" i="3"/>
  <c r="AB5" i="6"/>
  <c r="AD49" i="6"/>
  <c r="Z17" i="6"/>
  <c r="D14" i="2"/>
  <c r="AI14" i="6"/>
  <c r="AI5" i="5"/>
  <c r="U26" i="5"/>
  <c r="AI37" i="6"/>
  <c r="D37" i="6"/>
  <c r="K40" i="6"/>
  <c r="V9" i="6"/>
  <c r="AL25" i="6"/>
  <c r="V25" i="2"/>
  <c r="AJ39" i="6"/>
  <c r="AH46" i="2"/>
  <c r="AH31" i="6"/>
  <c r="T34" i="2"/>
  <c r="R25" i="6"/>
  <c r="D40" i="1"/>
  <c r="M4" i="3"/>
  <c r="B42" i="1"/>
  <c r="D19" i="6"/>
  <c r="N17" i="3"/>
  <c r="J43" i="4"/>
  <c r="AH22" i="4"/>
  <c r="N19" i="2"/>
  <c r="J33" i="5"/>
  <c r="Z5" i="6"/>
  <c r="F4" i="3"/>
  <c r="AK42" i="5"/>
  <c r="AB4" i="2"/>
  <c r="D4" i="6"/>
  <c r="AJ32" i="6"/>
  <c r="N12" i="2"/>
  <c r="L48" i="6"/>
  <c r="J51" i="5"/>
  <c r="T25" i="1"/>
  <c r="Z15" i="5"/>
  <c r="AD13" i="5"/>
  <c r="R20" i="6"/>
  <c r="V19" i="6"/>
  <c r="AD39" i="3"/>
  <c r="Z37" i="2"/>
  <c r="Z36" i="4"/>
  <c r="AC35" i="5"/>
  <c r="J27" i="6"/>
  <c r="AC34" i="3"/>
  <c r="AK30" i="2"/>
  <c r="N9" i="6"/>
  <c r="R5" i="4"/>
  <c r="AI49" i="2"/>
  <c r="AK40" i="6"/>
  <c r="AD35" i="6"/>
  <c r="AA6" i="6"/>
  <c r="AJ6" i="3"/>
  <c r="AJ41" i="1"/>
  <c r="AI40" i="6"/>
  <c r="AC41" i="3"/>
  <c r="AD5" i="3"/>
  <c r="AK21" i="6"/>
  <c r="AL30" i="6"/>
  <c r="B23" i="6"/>
  <c r="AL10" i="6"/>
  <c r="S46" i="4"/>
  <c r="J17" i="3"/>
  <c r="AJ32" i="2"/>
  <c r="K22" i="2"/>
  <c r="V45" i="5"/>
  <c r="AL12" i="3"/>
  <c r="AI43" i="6"/>
  <c r="AD37" i="6"/>
  <c r="S30" i="5"/>
  <c r="AB40" i="2"/>
  <c r="AK19" i="4"/>
  <c r="AB20" i="2"/>
  <c r="U32" i="5"/>
  <c r="R39" i="6"/>
  <c r="AD48" i="6"/>
  <c r="R24" i="1"/>
  <c r="AB48" i="3"/>
  <c r="N4" i="5"/>
  <c r="F13" i="2"/>
  <c r="M35" i="5"/>
  <c r="C19" i="6"/>
  <c r="M51" i="5"/>
  <c r="J33" i="3"/>
  <c r="V32" i="5"/>
  <c r="M36" i="2"/>
  <c r="AD35" i="3"/>
  <c r="AK27" i="4"/>
  <c r="AD25" i="6"/>
  <c r="R9" i="1"/>
  <c r="R12" i="6"/>
  <c r="AH14" i="5"/>
  <c r="AD27" i="6"/>
  <c r="U10" i="6"/>
  <c r="T11" i="2"/>
  <c r="AL48" i="6"/>
  <c r="M27" i="4"/>
  <c r="S10" i="6"/>
  <c r="L14" i="6"/>
  <c r="E47" i="4"/>
  <c r="AA25" i="5"/>
  <c r="AC16" i="1"/>
  <c r="AB11" i="6"/>
  <c r="AD5" i="6"/>
  <c r="R26" i="2"/>
  <c r="AH37" i="3"/>
  <c r="AK33" i="5"/>
  <c r="AL7" i="6"/>
  <c r="AK6" i="4"/>
  <c r="AC15" i="6"/>
  <c r="D31" i="4"/>
  <c r="AA21" i="6"/>
  <c r="AC47" i="1"/>
  <c r="K25" i="3"/>
  <c r="C28" i="6"/>
  <c r="T43" i="1"/>
  <c r="E15" i="3"/>
  <c r="AH26" i="6"/>
  <c r="AC26" i="6"/>
  <c r="AC30" i="1"/>
  <c r="S21" i="4"/>
  <c r="AD16" i="3"/>
  <c r="Z5" i="1"/>
  <c r="AI15" i="6"/>
  <c r="AJ24" i="5"/>
  <c r="T22" i="5"/>
  <c r="S29" i="6"/>
  <c r="Z51" i="5"/>
  <c r="T31" i="1"/>
  <c r="AK36" i="6"/>
  <c r="AI47" i="6"/>
  <c r="E19" i="2"/>
  <c r="AA13" i="2"/>
  <c r="V24" i="3"/>
  <c r="AL51" i="1"/>
  <c r="C26" i="4"/>
  <c r="U27" i="6"/>
  <c r="AA5" i="6"/>
  <c r="AB19" i="5"/>
  <c r="AB39" i="6"/>
  <c r="K11" i="4"/>
  <c r="Z21" i="6"/>
  <c r="AA30" i="5"/>
  <c r="AD42" i="6"/>
  <c r="M48" i="2"/>
  <c r="AD17" i="2"/>
  <c r="AL41" i="6"/>
  <c r="AB31" i="6"/>
  <c r="B32" i="3"/>
  <c r="AL17" i="6"/>
  <c r="J37" i="2"/>
  <c r="AK44" i="5"/>
  <c r="V13" i="3"/>
  <c r="K11" i="5"/>
  <c r="M18" i="5"/>
  <c r="AC31" i="6"/>
  <c r="AI16" i="2"/>
  <c r="V43" i="5"/>
  <c r="T36" i="1"/>
  <c r="AA49" i="3"/>
  <c r="F51" i="5"/>
  <c r="N17" i="6"/>
  <c r="U43" i="3"/>
  <c r="AA20" i="1"/>
  <c r="L25" i="1"/>
  <c r="V48" i="5"/>
  <c r="AH24" i="5"/>
  <c r="D19" i="1"/>
  <c r="F33" i="6"/>
  <c r="AA47" i="6"/>
  <c r="AJ23" i="6"/>
  <c r="S15" i="5"/>
  <c r="E32" i="4"/>
  <c r="AJ28" i="6"/>
  <c r="AA37" i="6"/>
  <c r="AH42" i="5"/>
  <c r="R14" i="4"/>
  <c r="D11" i="6"/>
  <c r="AL12" i="2"/>
  <c r="AC48" i="6"/>
  <c r="S23" i="6"/>
  <c r="AB22" i="3"/>
  <c r="D31" i="3"/>
  <c r="AI24" i="1"/>
  <c r="Z45" i="6"/>
  <c r="AC51" i="5"/>
  <c r="AA21" i="5"/>
  <c r="S34" i="3"/>
  <c r="AA26" i="2"/>
  <c r="J50" i="2"/>
  <c r="F29" i="6"/>
  <c r="V8" i="4"/>
  <c r="R16" i="2"/>
  <c r="E39" i="4"/>
  <c r="AK26" i="3"/>
  <c r="E10" i="6"/>
  <c r="V41" i="6"/>
  <c r="AH35" i="6"/>
  <c r="AL13" i="6"/>
  <c r="D51" i="2"/>
  <c r="B36" i="3"/>
  <c r="Z8" i="4"/>
  <c r="C39" i="5"/>
  <c r="AL46" i="5"/>
  <c r="R41" i="1"/>
  <c r="AA36" i="2"/>
  <c r="E27" i="1"/>
  <c r="AI44" i="4"/>
  <c r="AK5" i="1"/>
  <c r="L11" i="6"/>
  <c r="AA40" i="6"/>
  <c r="T12" i="5"/>
  <c r="AL22" i="6"/>
  <c r="AC37" i="2"/>
  <c r="AI49" i="6"/>
  <c r="AD38" i="3"/>
  <c r="S24" i="5"/>
  <c r="D41" i="4"/>
  <c r="R7" i="6"/>
  <c r="V15" i="2"/>
  <c r="T45" i="6"/>
  <c r="AK37" i="2"/>
  <c r="T38" i="6"/>
  <c r="N5" i="6"/>
  <c r="J6" i="6"/>
  <c r="Z30" i="6"/>
  <c r="F40" i="4"/>
  <c r="AL32" i="6"/>
  <c r="AC20" i="5"/>
  <c r="E7" i="6"/>
  <c r="V9" i="4"/>
  <c r="F21" i="1"/>
  <c r="C32" i="6"/>
  <c r="Z41" i="6"/>
  <c r="V27" i="5"/>
  <c r="M32" i="3"/>
  <c r="AD34" i="2"/>
  <c r="D8" i="3"/>
  <c r="AH40" i="1"/>
  <c r="AJ8" i="6"/>
  <c r="Z42" i="6"/>
  <c r="L21" i="3"/>
  <c r="AB30" i="1"/>
  <c r="L30" i="6"/>
  <c r="S46" i="6"/>
  <c r="AD26" i="3"/>
  <c r="M33" i="4"/>
  <c r="AL47" i="3"/>
  <c r="J44" i="5"/>
  <c r="M30" i="3"/>
  <c r="V29" i="6"/>
  <c r="AB49" i="2"/>
  <c r="E45" i="6"/>
  <c r="AI45" i="1"/>
  <c r="N22" i="6"/>
  <c r="L23" i="4"/>
  <c r="F11" i="6"/>
  <c r="C4" i="6"/>
  <c r="AD46" i="1"/>
  <c r="F12" i="1"/>
  <c r="AI24" i="6"/>
  <c r="M41" i="6"/>
  <c r="N31" i="2"/>
  <c r="B17" i="4"/>
  <c r="AB29" i="1"/>
  <c r="S21" i="6"/>
  <c r="F26" i="4"/>
  <c r="AB12" i="4"/>
  <c r="Z48" i="1"/>
  <c r="K8" i="6"/>
  <c r="U46" i="6"/>
  <c r="V31" i="3"/>
  <c r="M44" i="2"/>
  <c r="Z15" i="3"/>
  <c r="AI5" i="6"/>
  <c r="AJ9" i="2"/>
  <c r="Z49" i="4"/>
  <c r="S34" i="2"/>
  <c r="AB13" i="6"/>
  <c r="AJ12" i="2"/>
  <c r="N33" i="6"/>
  <c r="S19" i="1"/>
  <c r="K33" i="6"/>
  <c r="E19" i="6"/>
  <c r="AI16" i="6"/>
  <c r="N51" i="5"/>
  <c r="M40" i="1"/>
  <c r="AJ33" i="6"/>
  <c r="L9" i="3"/>
  <c r="T29" i="5"/>
  <c r="R49" i="2"/>
  <c r="B24" i="1"/>
  <c r="F31" i="6"/>
  <c r="AC21" i="6"/>
  <c r="R28" i="1"/>
  <c r="AL11" i="6"/>
  <c r="K39" i="3"/>
  <c r="AI28" i="5"/>
  <c r="AI29" i="6"/>
  <c r="AB15" i="6"/>
  <c r="S36" i="1"/>
  <c r="AH36" i="1"/>
  <c r="L30" i="4"/>
  <c r="AJ15" i="6"/>
  <c r="C17" i="3"/>
  <c r="F51" i="4"/>
  <c r="U35" i="2"/>
  <c r="AB20" i="6"/>
  <c r="T20" i="6"/>
  <c r="AD9" i="6"/>
  <c r="AL28" i="3"/>
  <c r="AA5" i="1"/>
  <c r="M22" i="5"/>
  <c r="K28" i="4"/>
  <c r="AC51" i="3"/>
  <c r="AK24" i="2"/>
  <c r="AL12" i="6"/>
  <c r="M47" i="5"/>
  <c r="K34" i="5"/>
  <c r="S19" i="6"/>
  <c r="T49" i="1"/>
  <c r="AH45" i="6"/>
  <c r="AL34" i="5"/>
  <c r="J47" i="2"/>
  <c r="N41" i="2"/>
  <c r="AI47" i="3"/>
  <c r="S23" i="1"/>
  <c r="AI14" i="1"/>
  <c r="AC44" i="6"/>
  <c r="L28" i="2"/>
  <c r="AC35" i="1"/>
  <c r="C20" i="6"/>
  <c r="R29" i="5"/>
  <c r="U38" i="6"/>
  <c r="Z4" i="6"/>
  <c r="Z26" i="6"/>
  <c r="AJ37" i="5"/>
  <c r="R49" i="5"/>
  <c r="J22" i="6"/>
  <c r="V38" i="6"/>
  <c r="C6" i="3"/>
  <c r="D36" i="4"/>
  <c r="F4" i="1"/>
  <c r="C6" i="6"/>
  <c r="AJ23" i="4"/>
  <c r="AA17" i="5"/>
  <c r="N18" i="2"/>
  <c r="J36" i="6"/>
  <c r="R17" i="2"/>
  <c r="T33" i="3"/>
  <c r="AH4" i="5"/>
  <c r="Z33" i="6"/>
  <c r="D15" i="2"/>
  <c r="D45" i="3"/>
  <c r="D47" i="1"/>
  <c r="AJ46" i="6"/>
  <c r="AC9" i="6"/>
  <c r="T24" i="4"/>
  <c r="K18" i="6"/>
  <c r="J40" i="6"/>
  <c r="V15" i="4"/>
  <c r="AI17" i="1"/>
  <c r="AJ10" i="6"/>
  <c r="E10" i="5"/>
  <c r="AJ40" i="6"/>
  <c r="R38" i="2"/>
  <c r="AH22" i="6"/>
  <c r="B28" i="6"/>
  <c r="C33" i="6"/>
  <c r="AL21" i="6"/>
  <c r="AA22" i="6"/>
  <c r="J48" i="4"/>
  <c r="K21" i="5"/>
  <c r="F8" i="5"/>
  <c r="AI4" i="6"/>
  <c r="Z12" i="1"/>
  <c r="V32" i="3"/>
  <c r="AL8" i="3"/>
  <c r="AB30" i="4"/>
  <c r="R43" i="5"/>
  <c r="AC51" i="6"/>
  <c r="AB26" i="6"/>
  <c r="U22" i="4"/>
  <c r="J19" i="2"/>
  <c r="AD50" i="1"/>
  <c r="U24" i="6"/>
  <c r="AA38" i="3"/>
  <c r="J15" i="4"/>
  <c r="AL4" i="6"/>
  <c r="AK34" i="5"/>
  <c r="L31" i="6"/>
  <c r="Z40" i="6"/>
  <c r="T17" i="6"/>
  <c r="C10" i="2"/>
  <c r="U23" i="1"/>
  <c r="M32" i="5"/>
  <c r="C31" i="2"/>
  <c r="N46" i="4"/>
  <c r="U17" i="6"/>
  <c r="T4" i="6"/>
  <c r="AA41" i="1"/>
  <c r="D22" i="3"/>
  <c r="R42" i="1"/>
  <c r="D38" i="1"/>
  <c r="S5" i="1"/>
  <c r="U14" i="5"/>
  <c r="J22" i="4"/>
  <c r="N38" i="1"/>
  <c r="Z38" i="4"/>
  <c r="R15" i="6"/>
  <c r="L13" i="6"/>
  <c r="U8" i="3"/>
  <c r="V10" i="3"/>
  <c r="V10" i="6"/>
  <c r="J25" i="3"/>
  <c r="AD33" i="6"/>
  <c r="AB48" i="6"/>
  <c r="AL9" i="6"/>
  <c r="M46" i="6"/>
  <c r="AH13" i="6"/>
  <c r="AC5" i="5"/>
  <c r="E34" i="6"/>
  <c r="N25" i="4"/>
  <c r="S37" i="6"/>
  <c r="V8" i="3"/>
  <c r="Z47" i="2"/>
  <c r="U6" i="3"/>
  <c r="AI30" i="6"/>
  <c r="C44" i="4"/>
  <c r="L12" i="5"/>
  <c r="AI50" i="6"/>
  <c r="AI10" i="6"/>
  <c r="R10" i="4"/>
  <c r="AB5" i="5"/>
  <c r="AH19" i="6"/>
  <c r="S48" i="6"/>
  <c r="AC38" i="3"/>
  <c r="F9" i="2"/>
  <c r="S14" i="3"/>
  <c r="AK41" i="2"/>
  <c r="J42" i="6"/>
  <c r="Z8" i="6"/>
  <c r="L4" i="6"/>
  <c r="F47" i="5"/>
  <c r="AI38" i="5"/>
  <c r="T9" i="4"/>
  <c r="AK11" i="5"/>
  <c r="R13" i="2"/>
  <c r="M47" i="6"/>
  <c r="K28" i="6"/>
  <c r="U48" i="1"/>
  <c r="AH37" i="6"/>
  <c r="F15" i="6"/>
  <c r="AL36" i="5"/>
  <c r="AD31" i="6"/>
  <c r="AI17" i="6"/>
  <c r="AH44" i="4"/>
  <c r="AA9" i="6"/>
  <c r="V39" i="6"/>
  <c r="R13" i="6"/>
  <c r="K47" i="2"/>
  <c r="AJ49" i="1"/>
  <c r="J42" i="1"/>
  <c r="V43" i="2"/>
  <c r="AB6" i="3"/>
  <c r="Z38" i="6"/>
  <c r="K27" i="3"/>
  <c r="D43" i="4"/>
  <c r="M20" i="4"/>
  <c r="M7" i="6"/>
  <c r="AK37" i="4"/>
  <c r="AB42" i="5"/>
  <c r="B6" i="5"/>
  <c r="T12" i="3"/>
  <c r="N32" i="5"/>
  <c r="AI35" i="3"/>
  <c r="AB27" i="6"/>
  <c r="Z27" i="6"/>
  <c r="AL13" i="4"/>
  <c r="M18" i="6"/>
  <c r="K39" i="4"/>
  <c r="D22" i="6"/>
  <c r="F22" i="3"/>
  <c r="AD29" i="6"/>
  <c r="U7" i="6"/>
  <c r="D6" i="6"/>
  <c r="AH10" i="6"/>
  <c r="C28" i="5"/>
  <c r="J11" i="5"/>
  <c r="AJ41" i="6"/>
  <c r="AH21" i="6"/>
  <c r="U8" i="6"/>
  <c r="D29" i="4"/>
  <c r="U39" i="6"/>
  <c r="AD16" i="2"/>
  <c r="AB10" i="5"/>
  <c r="M15" i="3"/>
  <c r="R9" i="3"/>
  <c r="R35" i="1"/>
  <c r="M45" i="4"/>
  <c r="AD38" i="1"/>
  <c r="AD25" i="5"/>
  <c r="AJ42" i="6"/>
  <c r="F33" i="5"/>
  <c r="AI42" i="5"/>
  <c r="U41" i="6"/>
  <c r="M9" i="3"/>
  <c r="R30" i="3"/>
  <c r="K49" i="5"/>
  <c r="K46" i="6"/>
  <c r="AI35" i="2"/>
  <c r="AK41" i="6"/>
  <c r="Z17" i="4"/>
  <c r="K21" i="1"/>
  <c r="AD14" i="6"/>
  <c r="AJ7" i="3"/>
  <c r="B20" i="5"/>
  <c r="V4" i="6"/>
  <c r="AK16" i="6"/>
  <c r="V34" i="2"/>
  <c r="M43" i="1"/>
  <c r="N9" i="3"/>
  <c r="Z31" i="6"/>
  <c r="Z43" i="5"/>
  <c r="D28" i="4"/>
  <c r="S16" i="2"/>
  <c r="D34" i="2"/>
  <c r="AB42" i="4"/>
  <c r="AL28" i="4"/>
  <c r="AH41" i="6"/>
  <c r="T10" i="6"/>
  <c r="AL19" i="1"/>
  <c r="AI7" i="6"/>
  <c r="AJ35" i="6"/>
  <c r="AH27" i="6"/>
  <c r="S39" i="1"/>
  <c r="L31" i="4"/>
  <c r="E32" i="6"/>
  <c r="U17" i="2"/>
  <c r="J41" i="5"/>
  <c r="T19" i="5"/>
  <c r="E23" i="1"/>
  <c r="V27" i="6"/>
  <c r="F13" i="3"/>
  <c r="T24" i="6"/>
  <c r="AK25" i="5"/>
  <c r="B11" i="3"/>
  <c r="R7" i="2"/>
  <c r="T10" i="3"/>
  <c r="AJ9" i="5"/>
  <c r="AJ25" i="6"/>
  <c r="K32" i="2"/>
  <c r="E18" i="4"/>
  <c r="N27" i="4"/>
  <c r="F38" i="3"/>
  <c r="AA51" i="5"/>
  <c r="N39" i="4"/>
  <c r="AJ25" i="5"/>
  <c r="AK9" i="6"/>
  <c r="AC4" i="6"/>
  <c r="S42" i="4"/>
  <c r="AK11" i="4"/>
  <c r="N37" i="4"/>
  <c r="AH17" i="6"/>
  <c r="J8" i="6"/>
  <c r="L35" i="4"/>
  <c r="AB20" i="3"/>
  <c r="D44" i="3"/>
  <c r="T15" i="6"/>
  <c r="AK25" i="6"/>
  <c r="S12" i="2"/>
  <c r="R21" i="3"/>
  <c r="K47" i="4"/>
  <c r="AA16" i="3"/>
  <c r="AD40" i="1"/>
  <c r="AL41" i="4"/>
  <c r="Z33" i="5"/>
  <c r="AL24" i="6"/>
  <c r="U37" i="3"/>
  <c r="AH47" i="5"/>
  <c r="L23" i="6"/>
  <c r="V11" i="6"/>
  <c r="AK4" i="5"/>
  <c r="N8" i="5"/>
  <c r="AD6" i="6"/>
  <c r="R43" i="3"/>
  <c r="M31" i="4"/>
  <c r="AH8" i="5"/>
  <c r="D41" i="6"/>
  <c r="AA35" i="1"/>
  <c r="C7" i="4"/>
  <c r="R4" i="1"/>
  <c r="U44" i="5"/>
  <c r="AD7" i="1"/>
  <c r="D36" i="6"/>
  <c r="AB6" i="5"/>
  <c r="Z13" i="6"/>
  <c r="AB12" i="6"/>
  <c r="Z39" i="1"/>
  <c r="AA44" i="5"/>
  <c r="AJ43" i="5"/>
  <c r="E46" i="2"/>
  <c r="AL28" i="6"/>
  <c r="J46" i="6"/>
  <c r="R31" i="4"/>
  <c r="AJ36" i="6"/>
  <c r="S4" i="6"/>
  <c r="AI8" i="6"/>
  <c r="AK23" i="5"/>
  <c r="AH39" i="6"/>
  <c r="L9" i="2"/>
  <c r="L37" i="6"/>
  <c r="S6" i="1"/>
  <c r="J48" i="6"/>
  <c r="AI22" i="6"/>
  <c r="Z12" i="5"/>
  <c r="AA49" i="5"/>
  <c r="S7" i="3"/>
  <c r="E40" i="5"/>
  <c r="D13" i="2"/>
  <c r="E20" i="1"/>
  <c r="AI17" i="3"/>
  <c r="J26" i="6"/>
  <c r="F27" i="3"/>
  <c r="V21" i="6"/>
  <c r="M16" i="5"/>
  <c r="J38" i="4"/>
  <c r="AI47" i="5"/>
  <c r="F8" i="4"/>
  <c r="AC40" i="6"/>
  <c r="AA35" i="4"/>
  <c r="N5" i="2"/>
  <c r="M29" i="2"/>
  <c r="R33" i="3"/>
  <c r="AI12" i="5"/>
  <c r="S46" i="3"/>
  <c r="AC22" i="6"/>
  <c r="D25" i="6"/>
  <c r="AJ16" i="2"/>
  <c r="J7" i="5"/>
  <c r="AJ32" i="5"/>
  <c r="AL34" i="2"/>
  <c r="AL43" i="6"/>
  <c r="AK34" i="2"/>
  <c r="R30" i="4"/>
  <c r="D17" i="6"/>
  <c r="U23" i="3"/>
  <c r="AC48" i="3"/>
  <c r="N40" i="6"/>
  <c r="U37" i="6"/>
  <c r="T35" i="6"/>
  <c r="C26" i="2"/>
  <c r="AC50" i="6"/>
  <c r="F34" i="5"/>
  <c r="C51" i="1"/>
  <c r="K37" i="4"/>
  <c r="F45" i="2"/>
  <c r="AJ13" i="6"/>
  <c r="U19" i="5"/>
  <c r="B33" i="1"/>
  <c r="U44" i="6"/>
  <c r="AL24" i="5"/>
  <c r="U12" i="4"/>
  <c r="AI27" i="4"/>
  <c r="N22" i="4"/>
  <c r="F39" i="6"/>
  <c r="AK49" i="4"/>
  <c r="M10" i="6"/>
  <c r="Z23" i="6"/>
  <c r="T7" i="1"/>
  <c r="AL23" i="5"/>
  <c r="J4" i="4"/>
  <c r="AB32" i="1"/>
  <c r="L16" i="1"/>
  <c r="L10" i="4"/>
  <c r="AD42" i="3"/>
  <c r="F15" i="5"/>
  <c r="B50" i="6"/>
  <c r="F14" i="2"/>
  <c r="M32" i="2"/>
  <c r="R33" i="6"/>
  <c r="AI11" i="5"/>
  <c r="R13" i="5"/>
  <c r="AC9" i="3"/>
  <c r="AA12" i="6"/>
  <c r="B15" i="1"/>
  <c r="AB40" i="5"/>
  <c r="R46" i="5"/>
  <c r="AK46" i="4"/>
  <c r="R28" i="5"/>
  <c r="E13" i="5"/>
  <c r="V43" i="1"/>
  <c r="AB35" i="1"/>
  <c r="D20" i="3"/>
  <c r="K37" i="6"/>
  <c r="AH47" i="6"/>
  <c r="AB14" i="3"/>
  <c r="C29" i="3"/>
  <c r="AD45" i="6"/>
  <c r="AJ40" i="2"/>
  <c r="AC31" i="5"/>
  <c r="AH43" i="2"/>
  <c r="K14" i="3"/>
  <c r="AH37" i="2"/>
  <c r="AJ25" i="1"/>
  <c r="AK51" i="3"/>
  <c r="AA42" i="6"/>
  <c r="AK32" i="6"/>
  <c r="N49" i="6"/>
  <c r="T20" i="5"/>
  <c r="AB22" i="4"/>
  <c r="F35" i="6"/>
  <c r="C39" i="6"/>
  <c r="AA33" i="6"/>
  <c r="V38" i="1"/>
  <c r="AA12" i="1"/>
  <c r="L32" i="2"/>
  <c r="U10" i="1"/>
  <c r="E47" i="1"/>
  <c r="Z22" i="1"/>
  <c r="T6" i="4"/>
  <c r="AK19" i="1"/>
  <c r="AI35" i="1"/>
  <c r="AJ12" i="1"/>
  <c r="AA12" i="2"/>
  <c r="V28" i="1"/>
  <c r="T9" i="3"/>
  <c r="AH16" i="5"/>
  <c r="B8" i="5"/>
  <c r="N20" i="3"/>
  <c r="Z13" i="4"/>
  <c r="E17" i="4"/>
  <c r="R39" i="1"/>
  <c r="B7" i="1"/>
  <c r="V7" i="5"/>
  <c r="B4" i="1"/>
  <c r="AH48" i="1"/>
  <c r="U15" i="2"/>
  <c r="AH43" i="6"/>
  <c r="AD38" i="6"/>
  <c r="D37" i="2"/>
  <c r="Z35" i="1"/>
  <c r="N29" i="1"/>
  <c r="K10" i="3"/>
  <c r="AA50" i="4"/>
  <c r="AJ29" i="6"/>
  <c r="Z8" i="3"/>
  <c r="AC42" i="4"/>
  <c r="E35" i="1"/>
  <c r="U12" i="5"/>
  <c r="S11" i="6"/>
  <c r="AK31" i="6"/>
  <c r="V33" i="3"/>
  <c r="J6" i="5"/>
  <c r="B31" i="4"/>
  <c r="D27" i="1"/>
  <c r="D49" i="2"/>
  <c r="D19" i="4"/>
  <c r="K10" i="5"/>
  <c r="AK35" i="4"/>
  <c r="D34" i="1"/>
  <c r="B50" i="5"/>
  <c r="AI30" i="3"/>
  <c r="AH17" i="3"/>
  <c r="J28" i="6"/>
  <c r="K14" i="5"/>
  <c r="K25" i="4"/>
  <c r="D35" i="3"/>
  <c r="AL4" i="5"/>
  <c r="Z18" i="5"/>
  <c r="C4" i="4"/>
  <c r="D35" i="1"/>
  <c r="M13" i="3"/>
  <c r="S21" i="2"/>
  <c r="AK21" i="1"/>
  <c r="AK12" i="2"/>
  <c r="C20" i="3"/>
  <c r="U6" i="1"/>
  <c r="C37" i="3"/>
  <c r="S20" i="3"/>
  <c r="AI39" i="1"/>
  <c r="Z9" i="5"/>
  <c r="J26" i="4"/>
  <c r="AK38" i="6"/>
  <c r="J32" i="5"/>
  <c r="AK43" i="6"/>
  <c r="AH34" i="6"/>
  <c r="S31" i="5"/>
  <c r="N50" i="6"/>
  <c r="AD47" i="2"/>
  <c r="C4" i="2"/>
  <c r="AB37" i="3"/>
  <c r="AH28" i="6"/>
  <c r="AC18" i="5"/>
  <c r="K11" i="2"/>
  <c r="AJ36" i="1"/>
  <c r="D36" i="3"/>
  <c r="K7" i="3"/>
  <c r="Z46" i="4"/>
  <c r="AK18" i="3"/>
  <c r="AI21" i="3"/>
  <c r="K36" i="1"/>
  <c r="AK51" i="6"/>
  <c r="C14" i="6"/>
  <c r="AJ43" i="6"/>
  <c r="V19" i="4"/>
  <c r="D45" i="5"/>
  <c r="AD19" i="2"/>
  <c r="T7" i="4"/>
  <c r="AC16" i="6"/>
  <c r="AI19" i="6"/>
  <c r="AK28" i="6"/>
  <c r="S20" i="1"/>
  <c r="N42" i="6"/>
  <c r="AJ30" i="6"/>
  <c r="L48" i="5"/>
  <c r="AH50" i="6"/>
  <c r="AD17" i="5"/>
  <c r="AA14" i="4"/>
  <c r="AC23" i="6"/>
  <c r="K38" i="5"/>
  <c r="AJ42" i="1"/>
  <c r="F9" i="6"/>
  <c r="C37" i="5"/>
  <c r="S45" i="6"/>
  <c r="AD35" i="4"/>
  <c r="J23" i="2"/>
  <c r="J28" i="4"/>
  <c r="AI32" i="5"/>
  <c r="AK29" i="6"/>
  <c r="C11" i="3"/>
  <c r="AD44" i="1"/>
  <c r="K45" i="6"/>
  <c r="J34" i="2"/>
  <c r="R47" i="3"/>
  <c r="B30" i="4"/>
  <c r="J44" i="1"/>
  <c r="AD51" i="4"/>
  <c r="AL35" i="5"/>
  <c r="R27" i="5"/>
  <c r="AK9" i="4"/>
  <c r="F19" i="6"/>
  <c r="J41" i="1"/>
  <c r="U4" i="6"/>
  <c r="D39" i="3"/>
  <c r="AC7" i="6"/>
  <c r="T44" i="5"/>
  <c r="AL38" i="6"/>
  <c r="C44" i="3"/>
  <c r="T5" i="4"/>
  <c r="J39" i="3"/>
  <c r="K44" i="2"/>
  <c r="U23" i="6"/>
  <c r="N9" i="2"/>
  <c r="D37" i="1"/>
  <c r="AB40" i="1"/>
  <c r="AJ48" i="2"/>
  <c r="AD45" i="4"/>
  <c r="M13" i="5"/>
  <c r="AI7" i="2"/>
  <c r="C18" i="6"/>
  <c r="AC24" i="6"/>
  <c r="AL9" i="4"/>
  <c r="AJ44" i="3"/>
  <c r="AB41" i="2"/>
  <c r="AI27" i="3"/>
  <c r="AI22" i="3"/>
  <c r="AA23" i="5"/>
  <c r="AJ37" i="3"/>
  <c r="E15" i="6"/>
  <c r="E43" i="1"/>
  <c r="AA43" i="5"/>
  <c r="AI48" i="6"/>
  <c r="R21" i="2"/>
  <c r="AL46" i="6"/>
  <c r="E14" i="2"/>
  <c r="U16" i="6"/>
  <c r="AH22" i="2"/>
  <c r="N13" i="6"/>
  <c r="U49" i="4"/>
  <c r="R27" i="4"/>
  <c r="AC39" i="6"/>
  <c r="U15" i="4"/>
  <c r="Z47" i="4"/>
  <c r="AA8" i="3"/>
  <c r="AK48" i="1"/>
  <c r="Z43" i="2"/>
  <c r="R30" i="2"/>
  <c r="AA37" i="3"/>
  <c r="L49" i="6"/>
  <c r="V16" i="6"/>
  <c r="S39" i="5"/>
  <c r="AA40" i="5"/>
  <c r="AB24" i="5"/>
  <c r="Z37" i="4"/>
  <c r="AK47" i="5"/>
  <c r="AK4" i="2"/>
  <c r="AJ41" i="3"/>
  <c r="F27" i="1"/>
  <c r="AI15" i="2"/>
  <c r="N26" i="6"/>
  <c r="U46" i="3"/>
  <c r="L5" i="6"/>
  <c r="AI27" i="5"/>
  <c r="AH33" i="5"/>
  <c r="L37" i="1"/>
  <c r="D23" i="4"/>
  <c r="AB23" i="6"/>
  <c r="V44" i="3"/>
  <c r="L45" i="4"/>
  <c r="AD22" i="5"/>
  <c r="J37" i="6"/>
  <c r="AB6" i="1"/>
  <c r="C22" i="3"/>
  <c r="M48" i="3"/>
  <c r="J30" i="1"/>
  <c r="AA5" i="4"/>
  <c r="R45" i="2"/>
  <c r="AC51" i="4"/>
  <c r="AJ27" i="6"/>
  <c r="B35" i="2"/>
  <c r="M23" i="1"/>
  <c r="D8" i="1"/>
  <c r="N11" i="6"/>
  <c r="AA41" i="2"/>
  <c r="S5" i="4"/>
  <c r="AB50" i="3"/>
  <c r="AL39" i="6"/>
  <c r="AK41" i="3"/>
  <c r="AC50" i="5"/>
  <c r="AD28" i="3"/>
  <c r="R33" i="5"/>
  <c r="AL37" i="3"/>
  <c r="Z28" i="6"/>
  <c r="AD13" i="3"/>
  <c r="AH23" i="6"/>
  <c r="V14" i="6"/>
  <c r="T50" i="6"/>
  <c r="C11" i="5"/>
  <c r="V35" i="4"/>
  <c r="K32" i="3"/>
  <c r="AA18" i="2"/>
  <c r="AC22" i="5"/>
  <c r="AB31" i="2"/>
  <c r="K33" i="1"/>
  <c r="V34" i="5"/>
  <c r="AH4" i="1"/>
  <c r="V39" i="3"/>
  <c r="AJ20" i="6"/>
  <c r="AC45" i="1"/>
  <c r="S47" i="6"/>
  <c r="B35" i="4"/>
  <c r="L19" i="6"/>
  <c r="D39" i="6"/>
  <c r="AA17" i="3"/>
  <c r="AA23" i="2"/>
  <c r="N8" i="1"/>
  <c r="AK24" i="6"/>
  <c r="AB35" i="5"/>
  <c r="F8" i="1"/>
  <c r="V36" i="6"/>
  <c r="C27" i="3"/>
  <c r="F28" i="6"/>
  <c r="D43" i="6"/>
  <c r="F6" i="3"/>
  <c r="M11" i="6"/>
  <c r="S49" i="6"/>
  <c r="U5" i="1"/>
  <c r="Z18" i="6"/>
  <c r="AJ5" i="6"/>
  <c r="E47" i="6"/>
  <c r="R8" i="1"/>
  <c r="J20" i="1"/>
  <c r="AC32" i="5"/>
  <c r="AL12" i="1"/>
  <c r="K9" i="6"/>
  <c r="Z34" i="6"/>
  <c r="AK38" i="5"/>
  <c r="B17" i="6"/>
  <c r="AL23" i="1"/>
  <c r="M6" i="6"/>
  <c r="AA25" i="4"/>
  <c r="AA30" i="3"/>
  <c r="AK34" i="6"/>
  <c r="AH6" i="2"/>
  <c r="T27" i="2"/>
  <c r="C36" i="1"/>
  <c r="AI50" i="5"/>
  <c r="AI25" i="6"/>
  <c r="AB34" i="5"/>
  <c r="F29" i="5"/>
  <c r="AK10" i="3"/>
  <c r="AC27" i="2"/>
  <c r="AK45" i="3"/>
  <c r="Z7" i="2"/>
  <c r="B32" i="1"/>
  <c r="R45" i="5"/>
  <c r="C18" i="1"/>
  <c r="AK44" i="6"/>
  <c r="Z10" i="1"/>
  <c r="B26" i="2"/>
  <c r="Z29" i="4"/>
  <c r="S8" i="5"/>
  <c r="K33" i="3"/>
  <c r="R35" i="6"/>
  <c r="AJ42" i="3"/>
  <c r="N41" i="5"/>
  <c r="S8" i="6"/>
  <c r="M19" i="6"/>
  <c r="R8" i="5"/>
  <c r="C47" i="1"/>
  <c r="AC29" i="3"/>
  <c r="Z32" i="6"/>
  <c r="B42" i="4"/>
  <c r="F23" i="5"/>
  <c r="AB49" i="6"/>
  <c r="AD14" i="2"/>
  <c r="V8" i="5"/>
  <c r="S25" i="4"/>
  <c r="AK29" i="2"/>
  <c r="AB21" i="5"/>
  <c r="J40" i="1"/>
  <c r="R17" i="6"/>
  <c r="N4" i="4"/>
  <c r="R26" i="6"/>
  <c r="AA5" i="2"/>
  <c r="AH42" i="6"/>
  <c r="C21" i="5"/>
  <c r="E47" i="3"/>
  <c r="Z28" i="5"/>
  <c r="S40" i="6"/>
  <c r="U14" i="2"/>
  <c r="E24" i="1"/>
  <c r="AA11" i="3"/>
  <c r="U5" i="2"/>
  <c r="F38" i="4"/>
  <c r="S43" i="4"/>
  <c r="AD44" i="6"/>
  <c r="S4" i="4"/>
  <c r="AL29" i="4"/>
  <c r="V33" i="2"/>
  <c r="L15" i="3"/>
  <c r="AL44" i="6"/>
  <c r="AB33" i="3"/>
  <c r="AI45" i="6"/>
  <c r="T23" i="6"/>
  <c r="S45" i="1"/>
  <c r="AI41" i="3"/>
  <c r="L44" i="6"/>
  <c r="S51" i="1"/>
  <c r="AD7" i="3"/>
  <c r="AL17" i="5"/>
  <c r="Z25" i="4"/>
  <c r="R43" i="2"/>
  <c r="AH25" i="6"/>
  <c r="AD41" i="6"/>
  <c r="D27" i="6"/>
  <c r="D15" i="6"/>
  <c r="R8" i="3"/>
  <c r="AD32" i="6"/>
  <c r="AA44" i="2"/>
  <c r="M35" i="4"/>
  <c r="U22" i="2"/>
  <c r="N47" i="3"/>
  <c r="AH18" i="6"/>
  <c r="AJ44" i="5"/>
  <c r="F7" i="1"/>
  <c r="R38" i="1"/>
  <c r="L47" i="6"/>
  <c r="AB44" i="1"/>
  <c r="Z25" i="3"/>
  <c r="R24" i="6"/>
  <c r="N27" i="5"/>
  <c r="V42" i="6"/>
  <c r="Z8" i="5"/>
  <c r="C9" i="2"/>
  <c r="D21" i="5"/>
  <c r="V26" i="3"/>
  <c r="AJ51" i="6"/>
  <c r="R43" i="6"/>
  <c r="S39" i="3"/>
  <c r="B13" i="5"/>
  <c r="AL8" i="6"/>
  <c r="D6" i="4"/>
  <c r="AA8" i="5"/>
  <c r="Z42" i="1"/>
  <c r="AJ13" i="1"/>
  <c r="AL16" i="5"/>
  <c r="E38" i="6"/>
  <c r="J34" i="6"/>
  <c r="U49" i="6"/>
  <c r="V17" i="6"/>
  <c r="F39" i="2"/>
  <c r="AJ6" i="5"/>
  <c r="F7" i="2"/>
  <c r="AL24" i="4"/>
  <c r="AB11" i="4"/>
  <c r="Z15" i="6"/>
  <c r="E13" i="2"/>
  <c r="AJ49" i="6"/>
  <c r="C46" i="2"/>
  <c r="AK16" i="3"/>
  <c r="D20" i="1"/>
  <c r="M18" i="4"/>
  <c r="B21" i="3"/>
  <c r="E40" i="6"/>
  <c r="AK45" i="1"/>
  <c r="S8" i="2"/>
  <c r="S6" i="6"/>
  <c r="T10" i="5"/>
  <c r="M21" i="6"/>
  <c r="AK7" i="5"/>
  <c r="K23" i="6"/>
  <c r="AC18" i="1"/>
  <c r="F31" i="2"/>
  <c r="B22" i="6"/>
  <c r="AK20" i="3"/>
  <c r="N10" i="1"/>
  <c r="C38" i="2"/>
  <c r="AB13" i="1"/>
  <c r="AJ9" i="6"/>
  <c r="V26" i="2"/>
  <c r="AD5" i="1"/>
  <c r="Z49" i="5"/>
  <c r="C27" i="6"/>
  <c r="AB31" i="1"/>
  <c r="F14" i="6"/>
  <c r="AA32" i="6"/>
  <c r="F39" i="1"/>
  <c r="AC4" i="2"/>
  <c r="AK30" i="6"/>
  <c r="AJ45" i="1"/>
  <c r="R31" i="5"/>
  <c r="K48" i="6"/>
  <c r="T46" i="4"/>
  <c r="AK20" i="1"/>
  <c r="R15" i="2"/>
  <c r="J44" i="4"/>
  <c r="J17" i="6"/>
  <c r="U14" i="3"/>
  <c r="S12" i="6"/>
  <c r="N37" i="1"/>
  <c r="C6" i="5"/>
  <c r="AB46" i="6"/>
  <c r="J13" i="4"/>
  <c r="M28" i="1"/>
  <c r="AA35" i="6"/>
  <c r="K5" i="1"/>
  <c r="D10" i="1"/>
  <c r="AH47" i="3"/>
  <c r="L21" i="1"/>
  <c r="AH41" i="4"/>
  <c r="B18" i="6"/>
  <c r="AH42" i="1"/>
  <c r="J12" i="6"/>
  <c r="K29" i="1"/>
  <c r="K27" i="5"/>
  <c r="R47" i="2"/>
  <c r="E15" i="5"/>
  <c r="AI39" i="6"/>
  <c r="E33" i="5"/>
  <c r="D8" i="4"/>
  <c r="E45" i="4"/>
  <c r="E39" i="6"/>
  <c r="AJ4" i="6"/>
  <c r="E22" i="6"/>
  <c r="R48" i="4"/>
  <c r="V34" i="6"/>
  <c r="N21" i="4"/>
  <c r="M38" i="2"/>
  <c r="E6" i="1"/>
  <c r="AC43" i="3"/>
  <c r="M16" i="3"/>
  <c r="AJ48" i="6"/>
  <c r="S49" i="1"/>
  <c r="AB41" i="6"/>
  <c r="AJ50" i="6"/>
  <c r="C16" i="5"/>
  <c r="V50" i="6"/>
  <c r="R41" i="6"/>
  <c r="D41" i="1"/>
  <c r="AJ35" i="3"/>
  <c r="M25" i="3"/>
  <c r="B21" i="4"/>
  <c r="U15" i="1"/>
  <c r="E7" i="1"/>
  <c r="V41" i="1"/>
  <c r="AD50" i="2"/>
  <c r="D20" i="6"/>
  <c r="K21" i="3"/>
  <c r="N23" i="6"/>
  <c r="M38" i="6"/>
  <c r="S7" i="6"/>
  <c r="T29" i="2"/>
  <c r="J39" i="4"/>
  <c r="B5" i="6"/>
  <c r="AA47" i="3"/>
  <c r="U36" i="1"/>
  <c r="F37" i="1"/>
  <c r="C4" i="3"/>
  <c r="V38" i="5"/>
  <c r="J7" i="6"/>
  <c r="C38" i="5"/>
  <c r="Z19" i="2"/>
  <c r="AD19" i="1"/>
  <c r="AD43" i="1"/>
  <c r="L30" i="5"/>
  <c r="AH10" i="5"/>
  <c r="D15" i="4"/>
  <c r="AH16" i="6"/>
  <c r="AB38" i="5"/>
  <c r="L51" i="6"/>
  <c r="C20" i="4"/>
  <c r="R12" i="3"/>
  <c r="R16" i="6"/>
  <c r="AK22" i="5"/>
  <c r="V6" i="4"/>
  <c r="AB4" i="6"/>
  <c r="S41" i="4"/>
  <c r="AK27" i="2"/>
  <c r="AH38" i="2"/>
  <c r="J39" i="2"/>
  <c r="AH25" i="3"/>
  <c r="F19" i="1"/>
  <c r="F5" i="6"/>
  <c r="AL10" i="5"/>
  <c r="S18" i="6"/>
  <c r="E21" i="3"/>
  <c r="V29" i="4"/>
  <c r="R12" i="1"/>
  <c r="U48" i="6"/>
  <c r="E29" i="1"/>
  <c r="AH20" i="3"/>
  <c r="K30" i="1"/>
  <c r="T9" i="2"/>
  <c r="J25" i="6"/>
  <c r="R30" i="6"/>
  <c r="N5" i="1"/>
  <c r="AL14" i="3"/>
  <c r="AK49" i="5"/>
  <c r="N36" i="1"/>
  <c r="D32" i="6"/>
  <c r="R19" i="6"/>
  <c r="J31" i="1"/>
  <c r="V44" i="5"/>
  <c r="AI24" i="4"/>
  <c r="L16" i="6"/>
  <c r="K4" i="4"/>
  <c r="AJ44" i="2"/>
  <c r="Z8" i="1"/>
  <c r="T51" i="3"/>
  <c r="T25" i="6"/>
  <c r="E28" i="5"/>
  <c r="AA34" i="1"/>
  <c r="V46" i="2"/>
  <c r="U33" i="4"/>
  <c r="D45" i="2"/>
  <c r="J20" i="6"/>
  <c r="AD23" i="6"/>
  <c r="AD16" i="6"/>
  <c r="AB40" i="6"/>
  <c r="E33" i="6"/>
  <c r="F35" i="1"/>
  <c r="J27" i="5"/>
  <c r="B16" i="1"/>
  <c r="M6" i="5"/>
  <c r="AI51" i="4"/>
  <c r="AL33" i="1"/>
  <c r="N51" i="1"/>
  <c r="B45" i="2"/>
  <c r="V40" i="6"/>
  <c r="N14" i="3"/>
  <c r="M24" i="3"/>
  <c r="D48" i="2"/>
  <c r="AI21" i="4"/>
  <c r="Z18" i="3"/>
  <c r="B51" i="6"/>
  <c r="B51" i="1"/>
  <c r="AB46" i="5"/>
  <c r="T20" i="4"/>
  <c r="K37" i="3"/>
  <c r="R42" i="4"/>
  <c r="AL39" i="4"/>
  <c r="R25" i="4"/>
  <c r="AI7" i="5"/>
  <c r="AC46" i="1"/>
  <c r="M8" i="2"/>
  <c r="AJ21" i="6"/>
  <c r="M51" i="6"/>
  <c r="K44" i="1"/>
  <c r="S24" i="6"/>
  <c r="C41" i="3"/>
  <c r="V50" i="2"/>
  <c r="K42" i="4"/>
  <c r="N12" i="5"/>
  <c r="M7" i="3"/>
  <c r="T26" i="3"/>
  <c r="E35" i="3"/>
  <c r="N4" i="1"/>
  <c r="R10" i="5"/>
  <c r="T45" i="3"/>
  <c r="V8" i="2"/>
  <c r="K42" i="6"/>
  <c r="AC12" i="6"/>
  <c r="D48" i="6"/>
  <c r="R45" i="6"/>
  <c r="AH24" i="6"/>
  <c r="AB50" i="6"/>
  <c r="AL13" i="2"/>
  <c r="J15" i="1"/>
  <c r="D21" i="2"/>
  <c r="K10" i="6"/>
  <c r="AK15" i="4"/>
  <c r="L19" i="5"/>
  <c r="M37" i="4"/>
  <c r="E9" i="2"/>
  <c r="AC36" i="5"/>
  <c r="B49" i="3"/>
  <c r="L44" i="2"/>
  <c r="AB38" i="3"/>
  <c r="D32" i="3"/>
  <c r="AB38" i="6"/>
  <c r="AD21" i="6"/>
  <c r="AH21" i="5"/>
  <c r="V20" i="5"/>
  <c r="R18" i="6"/>
  <c r="L21" i="6"/>
  <c r="T4" i="1"/>
  <c r="AL46" i="3"/>
  <c r="K48" i="3"/>
  <c r="B14" i="2"/>
  <c r="AD20" i="6"/>
  <c r="AH19" i="2"/>
  <c r="F16" i="5"/>
  <c r="S19" i="4"/>
  <c r="AA34" i="6"/>
  <c r="R31" i="1"/>
  <c r="M41" i="2"/>
  <c r="AB37" i="4"/>
  <c r="C29" i="1"/>
  <c r="M33" i="5"/>
  <c r="K6" i="1"/>
  <c r="AH16" i="3"/>
  <c r="B46" i="5"/>
  <c r="E36" i="2"/>
  <c r="D33" i="5"/>
  <c r="AD39" i="6"/>
  <c r="T42" i="6"/>
  <c r="D5" i="5"/>
  <c r="N17" i="4"/>
  <c r="B9" i="6"/>
  <c r="AJ5" i="1"/>
  <c r="R34" i="1"/>
  <c r="K50" i="4"/>
  <c r="M29" i="6"/>
  <c r="B10" i="2"/>
  <c r="AI36" i="1"/>
  <c r="C24" i="3"/>
  <c r="AJ42" i="5"/>
  <c r="AI38" i="6"/>
  <c r="AA30" i="4"/>
  <c r="AI43" i="1"/>
  <c r="V42" i="5"/>
  <c r="N35" i="2"/>
  <c r="AC25" i="6"/>
  <c r="AD22" i="1"/>
  <c r="AH24" i="3"/>
  <c r="R5" i="3"/>
  <c r="L48" i="1"/>
  <c r="AK15" i="2"/>
  <c r="AD10" i="5"/>
  <c r="T22" i="2"/>
  <c r="M12" i="1"/>
  <c r="AB28" i="3"/>
  <c r="J31" i="5"/>
  <c r="M19" i="1"/>
  <c r="AJ26" i="2"/>
  <c r="R23" i="6"/>
  <c r="V15" i="1"/>
  <c r="V45" i="3"/>
  <c r="C14" i="3"/>
  <c r="S49" i="2"/>
  <c r="AK29" i="5"/>
  <c r="M32" i="6"/>
  <c r="V39" i="2"/>
  <c r="N44" i="1"/>
  <c r="AL6" i="3"/>
  <c r="S7" i="5"/>
  <c r="M49" i="4"/>
  <c r="AC21" i="2"/>
  <c r="U35" i="4"/>
  <c r="F9" i="3"/>
  <c r="AI18" i="6"/>
  <c r="U28" i="5"/>
  <c r="V25" i="5"/>
  <c r="AD43" i="3"/>
  <c r="B42" i="6"/>
  <c r="C46" i="6"/>
  <c r="S5" i="5"/>
  <c r="AA24" i="6"/>
  <c r="D19" i="2"/>
  <c r="B6" i="2"/>
  <c r="Z7" i="6"/>
  <c r="C45" i="3"/>
  <c r="AB30" i="5"/>
  <c r="V18" i="6"/>
  <c r="AB31" i="3"/>
  <c r="U40" i="1"/>
  <c r="J51" i="3"/>
  <c r="F24" i="1"/>
  <c r="AJ11" i="5"/>
  <c r="AC47" i="6"/>
  <c r="T26" i="2"/>
  <c r="AC20" i="4"/>
  <c r="AI8" i="3"/>
  <c r="T47" i="6"/>
  <c r="B40" i="5"/>
  <c r="AH18" i="2"/>
  <c r="C46" i="5"/>
  <c r="K45" i="2"/>
  <c r="N29" i="6"/>
  <c r="J21" i="6"/>
  <c r="F45" i="1"/>
  <c r="S6" i="2"/>
  <c r="Z23" i="5"/>
  <c r="AJ11" i="6"/>
  <c r="AC34" i="6"/>
  <c r="AK27" i="6"/>
  <c r="AC42" i="6"/>
  <c r="M50" i="1"/>
  <c r="K31" i="4"/>
  <c r="B35" i="5"/>
  <c r="AH33" i="6"/>
  <c r="M21" i="3"/>
  <c r="L26" i="6"/>
  <c r="N39" i="3"/>
  <c r="E47" i="2"/>
  <c r="L41" i="6"/>
  <c r="B16" i="6"/>
  <c r="AD30" i="6"/>
  <c r="U25" i="6"/>
  <c r="V36" i="2"/>
  <c r="AK14" i="1"/>
  <c r="S13" i="6"/>
  <c r="S14" i="6"/>
  <c r="AA22" i="5"/>
  <c r="M27" i="1"/>
  <c r="E11" i="3"/>
  <c r="AC14" i="4"/>
  <c r="AJ14" i="6"/>
  <c r="K39" i="5"/>
  <c r="AA25" i="1"/>
  <c r="AC49" i="5"/>
  <c r="V6" i="6"/>
  <c r="S30" i="1"/>
  <c r="Z5" i="5"/>
  <c r="U45" i="2"/>
  <c r="AI26" i="5"/>
  <c r="M41" i="5"/>
  <c r="AC8" i="5"/>
  <c r="AL23" i="2"/>
  <c r="AA45" i="6"/>
  <c r="AK8" i="1"/>
  <c r="K17" i="2"/>
  <c r="U28" i="4"/>
  <c r="AC49" i="4"/>
  <c r="AJ28" i="2"/>
  <c r="AL15" i="5"/>
  <c r="AL43" i="3"/>
  <c r="D5" i="6"/>
  <c r="AC41" i="6"/>
  <c r="Z6" i="5"/>
  <c r="E28" i="4"/>
  <c r="AA39" i="1"/>
  <c r="AH28" i="5"/>
  <c r="V41" i="5"/>
  <c r="J19" i="5"/>
  <c r="C11" i="6"/>
  <c r="AD14" i="1"/>
  <c r="AC17" i="2"/>
  <c r="N32" i="6"/>
  <c r="M11" i="2"/>
  <c r="AH34" i="4"/>
  <c r="V39" i="5"/>
  <c r="E50" i="1"/>
  <c r="AC31" i="4"/>
  <c r="Z23" i="2"/>
  <c r="C30" i="3"/>
  <c r="V6" i="3"/>
  <c r="F44" i="5"/>
  <c r="C4" i="5"/>
  <c r="V31" i="6"/>
  <c r="K14" i="6"/>
  <c r="R48" i="2"/>
  <c r="K32" i="4"/>
  <c r="AC40" i="3"/>
  <c r="M23" i="3"/>
  <c r="AK23" i="4"/>
  <c r="T4" i="5"/>
  <c r="Z11" i="2"/>
  <c r="AI31" i="6"/>
  <c r="Z20" i="6"/>
  <c r="S18" i="5"/>
  <c r="Z28" i="2"/>
  <c r="AI29" i="1"/>
  <c r="AI19" i="5"/>
  <c r="T44" i="1"/>
  <c r="T25" i="2"/>
  <c r="U43" i="5"/>
  <c r="D12" i="6"/>
  <c r="Z19" i="6"/>
  <c r="AK10" i="2"/>
  <c r="AA19" i="4"/>
  <c r="AH6" i="6"/>
  <c r="T12" i="6"/>
  <c r="AI38" i="2"/>
  <c r="S44" i="6"/>
  <c r="M5" i="5"/>
  <c r="T21" i="3"/>
  <c r="J30" i="6"/>
  <c r="S33" i="6"/>
  <c r="F30" i="3"/>
  <c r="U9" i="4"/>
  <c r="J48" i="2"/>
  <c r="N25" i="6"/>
  <c r="T40" i="6"/>
  <c r="AI45" i="5"/>
  <c r="J29" i="1"/>
  <c r="V10" i="4"/>
  <c r="E42" i="2"/>
  <c r="AA13" i="4"/>
  <c r="AB51" i="6"/>
  <c r="AI33" i="6"/>
  <c r="AH20" i="4"/>
  <c r="R8" i="2"/>
  <c r="M7" i="2"/>
  <c r="AJ32" i="4"/>
  <c r="V10" i="1"/>
  <c r="C20" i="5"/>
  <c r="M14" i="6"/>
  <c r="K35" i="6"/>
  <c r="AB22" i="5"/>
  <c r="T49" i="4"/>
  <c r="B27" i="2"/>
  <c r="R27" i="1"/>
  <c r="AD35" i="2"/>
  <c r="J29" i="2"/>
  <c r="B39" i="5"/>
  <c r="E16" i="3"/>
  <c r="V27" i="1"/>
  <c r="E40" i="1"/>
  <c r="AK39" i="6"/>
  <c r="S27" i="4"/>
  <c r="T14" i="6"/>
  <c r="N24" i="3"/>
  <c r="B25" i="2"/>
  <c r="F28" i="4"/>
  <c r="C45" i="5"/>
  <c r="E36" i="3"/>
  <c r="AA50" i="6"/>
  <c r="AH7" i="2"/>
  <c r="AH14" i="2"/>
  <c r="C39" i="3"/>
  <c r="Z39" i="6"/>
  <c r="Z30" i="3"/>
  <c r="L17" i="1"/>
  <c r="U39" i="5"/>
  <c r="AK18" i="2"/>
  <c r="B7" i="6"/>
  <c r="F4" i="4"/>
  <c r="AH41" i="1"/>
  <c r="D33" i="6"/>
  <c r="D48" i="1"/>
  <c r="F42" i="2"/>
  <c r="AL29" i="2"/>
  <c r="U50" i="6"/>
  <c r="R47" i="6"/>
  <c r="AA4" i="6"/>
  <c r="AC32" i="6"/>
  <c r="F17" i="3"/>
  <c r="AL26" i="2"/>
  <c r="AB17" i="4"/>
  <c r="C41" i="6"/>
  <c r="AD4" i="3"/>
  <c r="AI24" i="2"/>
  <c r="C30" i="6"/>
  <c r="AL27" i="6"/>
  <c r="N38" i="6"/>
  <c r="AK39" i="4"/>
  <c r="F47" i="6"/>
  <c r="F46" i="6"/>
  <c r="S9" i="6"/>
  <c r="AK28" i="4"/>
  <c r="AI6" i="6"/>
  <c r="S40" i="4"/>
  <c r="S30" i="4"/>
  <c r="D42" i="4"/>
  <c r="AD46" i="4"/>
  <c r="AJ15" i="4"/>
  <c r="L4" i="1"/>
  <c r="K4" i="6"/>
  <c r="D43" i="5"/>
  <c r="B46" i="6"/>
  <c r="AB22" i="1"/>
  <c r="C15" i="2"/>
  <c r="F42" i="4"/>
  <c r="C11" i="2"/>
  <c r="T15" i="4"/>
  <c r="U42" i="4"/>
  <c r="E32" i="1"/>
  <c r="N28" i="1"/>
  <c r="N50" i="3"/>
  <c r="L36" i="6"/>
  <c r="B32" i="6"/>
  <c r="T17" i="3"/>
  <c r="S10" i="4"/>
  <c r="S41" i="2"/>
  <c r="AK47" i="2"/>
  <c r="AB26" i="2"/>
  <c r="AK22" i="6"/>
  <c r="U51" i="2"/>
  <c r="AI12" i="4"/>
  <c r="E43" i="6"/>
  <c r="M21" i="2"/>
  <c r="AD7" i="2"/>
  <c r="B12" i="5"/>
  <c r="T14" i="3"/>
  <c r="AH49" i="5"/>
  <c r="AB21" i="6"/>
  <c r="M8" i="1"/>
  <c r="C31" i="6"/>
  <c r="AD9" i="3"/>
  <c r="AA33" i="1"/>
  <c r="C41" i="4"/>
  <c r="AC9" i="2"/>
  <c r="C20" i="1"/>
  <c r="AJ46" i="4"/>
  <c r="AA38" i="6"/>
  <c r="J16" i="3"/>
  <c r="AA44" i="3"/>
  <c r="AA14" i="2"/>
  <c r="AK10" i="6"/>
  <c r="C12" i="1"/>
  <c r="AI8" i="2"/>
  <c r="AK18" i="1"/>
  <c r="AL36" i="6"/>
  <c r="AC36" i="6"/>
  <c r="B23" i="3"/>
  <c r="R38" i="6"/>
  <c r="S42" i="2"/>
  <c r="AJ33" i="4"/>
  <c r="AK32" i="5"/>
  <c r="AJ36" i="2"/>
  <c r="D10" i="6"/>
  <c r="M17" i="6"/>
  <c r="F28" i="3"/>
  <c r="AI47" i="1"/>
  <c r="AK28" i="1"/>
  <c r="M30" i="4"/>
  <c r="S27" i="2"/>
  <c r="AH28" i="2"/>
  <c r="E40" i="2"/>
  <c r="T46" i="3"/>
  <c r="AA45" i="1"/>
  <c r="B24" i="4"/>
  <c r="AD47" i="6"/>
  <c r="AK46" i="3"/>
  <c r="AB19" i="6"/>
  <c r="AA51" i="4"/>
  <c r="E6" i="6"/>
  <c r="F19" i="5"/>
  <c r="R36" i="3"/>
  <c r="U51" i="6"/>
  <c r="M24" i="2"/>
  <c r="AA51" i="6"/>
  <c r="E15" i="4"/>
  <c r="S13" i="2"/>
  <c r="K31" i="3"/>
  <c r="V38" i="4"/>
  <c r="AL50" i="5"/>
  <c r="C36" i="3"/>
  <c r="AD48" i="5"/>
  <c r="K6" i="6"/>
  <c r="M31" i="5"/>
  <c r="D31" i="5"/>
  <c r="AJ27" i="3"/>
  <c r="E38" i="5"/>
  <c r="AI38" i="4"/>
  <c r="AB25" i="1"/>
  <c r="AA48" i="6"/>
  <c r="D40" i="2"/>
  <c r="U40" i="3"/>
  <c r="AI37" i="4"/>
  <c r="L10" i="5"/>
  <c r="R14" i="1"/>
  <c r="AA4" i="3"/>
  <c r="Z7" i="1"/>
  <c r="AB44" i="6"/>
  <c r="U28" i="1"/>
  <c r="R15" i="5"/>
  <c r="R25" i="2"/>
  <c r="AH35" i="3"/>
  <c r="N12" i="6"/>
  <c r="V5" i="2"/>
  <c r="V20" i="6"/>
  <c r="N18" i="3"/>
  <c r="E22" i="5"/>
  <c r="M15" i="2"/>
  <c r="V46" i="6"/>
  <c r="AJ32" i="1"/>
  <c r="J21" i="4"/>
  <c r="AD12" i="4"/>
  <c r="E37" i="1"/>
  <c r="AC50" i="2"/>
  <c r="T42" i="5"/>
  <c r="U35" i="5"/>
  <c r="AD21" i="1"/>
  <c r="F29" i="2"/>
  <c r="T43" i="4"/>
  <c r="AH21" i="3"/>
  <c r="B31" i="3"/>
  <c r="AK9" i="1"/>
  <c r="AI44" i="1"/>
  <c r="S27" i="6"/>
  <c r="AD7" i="5"/>
  <c r="AB32" i="6"/>
  <c r="E14" i="6"/>
  <c r="E41" i="6"/>
  <c r="K41" i="6"/>
  <c r="AL37" i="5"/>
  <c r="C33" i="4"/>
  <c r="AJ31" i="6"/>
  <c r="M31" i="2"/>
  <c r="AK44" i="4"/>
  <c r="L8" i="6"/>
  <c r="K39" i="1"/>
  <c r="AH5" i="1"/>
  <c r="AA50" i="5"/>
  <c r="K21" i="4"/>
  <c r="AC40" i="1"/>
  <c r="AL20" i="1"/>
  <c r="B27" i="5"/>
  <c r="S38" i="1"/>
  <c r="AJ18" i="6"/>
  <c r="Z44" i="5"/>
  <c r="M23" i="6"/>
  <c r="M38" i="5"/>
  <c r="F49" i="6"/>
  <c r="J11" i="6"/>
  <c r="Z25" i="1"/>
  <c r="R42" i="6"/>
  <c r="K38" i="6"/>
  <c r="AD50" i="6"/>
  <c r="D10" i="2"/>
  <c r="Z49" i="1"/>
  <c r="E30" i="6"/>
  <c r="U45" i="5"/>
  <c r="D16" i="4"/>
  <c r="E46" i="6"/>
  <c r="V46" i="4"/>
  <c r="AI9" i="4"/>
  <c r="S20" i="4"/>
  <c r="V5" i="3"/>
  <c r="AA9" i="5"/>
  <c r="L5" i="3"/>
  <c r="K49" i="2"/>
  <c r="S25" i="5"/>
  <c r="V12" i="3"/>
  <c r="AK24" i="3"/>
  <c r="AH38" i="6"/>
  <c r="AD29" i="2"/>
  <c r="U39" i="3"/>
  <c r="R11" i="6"/>
  <c r="C13" i="6"/>
  <c r="AA41" i="5"/>
  <c r="U32" i="1"/>
  <c r="AJ5" i="5"/>
  <c r="D26" i="5"/>
  <c r="AK42" i="1"/>
  <c r="U42" i="2"/>
  <c r="B42" i="3"/>
  <c r="AL42" i="3"/>
  <c r="D16" i="6"/>
  <c r="T5" i="6"/>
  <c r="AD19" i="6"/>
  <c r="AA38" i="2"/>
  <c r="AC18" i="3"/>
  <c r="AL16" i="3"/>
  <c r="AB39" i="4"/>
  <c r="AD26" i="6"/>
  <c r="B14" i="4"/>
  <c r="N23" i="3"/>
  <c r="V50" i="3"/>
  <c r="AL33" i="6"/>
  <c r="F27" i="5"/>
  <c r="AA39" i="4"/>
  <c r="AL4" i="3"/>
  <c r="S8" i="4"/>
  <c r="AL51" i="4"/>
  <c r="R37" i="4"/>
  <c r="V13" i="2"/>
  <c r="V19" i="5"/>
  <c r="F24" i="2"/>
  <c r="N50" i="1"/>
  <c r="T29" i="3"/>
  <c r="L33" i="5"/>
  <c r="V42" i="1"/>
  <c r="U21" i="6"/>
  <c r="V18" i="1"/>
  <c r="C7" i="6"/>
  <c r="AL22" i="5"/>
  <c r="AB31" i="4"/>
  <c r="S38" i="5"/>
  <c r="AK16" i="4"/>
  <c r="AL32" i="5"/>
  <c r="AJ37" i="4"/>
  <c r="B48" i="6"/>
  <c r="AD51" i="6"/>
  <c r="AI19" i="2"/>
  <c r="AK7" i="3"/>
  <c r="R24" i="4"/>
  <c r="F34" i="3"/>
  <c r="T37" i="5"/>
  <c r="AI23" i="1"/>
  <c r="AA14" i="1"/>
  <c r="AD6" i="5"/>
  <c r="U20" i="6"/>
  <c r="AJ8" i="3"/>
  <c r="V39" i="4"/>
  <c r="S29" i="2"/>
  <c r="S35" i="6"/>
  <c r="Z9" i="4"/>
  <c r="K9" i="1"/>
  <c r="N9" i="1"/>
  <c r="N40" i="2"/>
  <c r="AK38" i="1"/>
  <c r="F11" i="5"/>
  <c r="AC48" i="2"/>
  <c r="N48" i="2"/>
  <c r="C36" i="2"/>
  <c r="AL6" i="4"/>
  <c r="AB19" i="2"/>
  <c r="AB6" i="6"/>
  <c r="B31" i="6"/>
  <c r="D30" i="2"/>
  <c r="AB29" i="2"/>
  <c r="V43" i="3"/>
  <c r="AL28" i="5"/>
  <c r="AD35" i="1"/>
  <c r="M10" i="3"/>
  <c r="AI31" i="2"/>
  <c r="V43" i="6"/>
  <c r="K36" i="2"/>
  <c r="AC45" i="3"/>
  <c r="E39" i="1"/>
  <c r="AA25" i="3"/>
  <c r="AC17" i="4"/>
  <c r="R51" i="6"/>
  <c r="R51" i="3"/>
  <c r="E47" i="5"/>
  <c r="D11" i="2"/>
  <c r="AJ44" i="6"/>
  <c r="AJ8" i="4"/>
  <c r="AH11" i="3"/>
  <c r="AA44" i="1"/>
  <c r="L47" i="5"/>
  <c r="N15" i="6"/>
  <c r="AJ27" i="1"/>
  <c r="AD11" i="6"/>
  <c r="U38" i="3"/>
  <c r="B32" i="4"/>
  <c r="AD49" i="2"/>
  <c r="N20" i="5"/>
  <c r="S33" i="4"/>
  <c r="D20" i="4"/>
  <c r="U49" i="1"/>
  <c r="S35" i="3"/>
  <c r="C34" i="4"/>
  <c r="D50" i="6"/>
  <c r="C35" i="3"/>
  <c r="T14" i="2"/>
  <c r="D38" i="3"/>
  <c r="B31" i="5"/>
  <c r="U29" i="1"/>
  <c r="AK47" i="4"/>
  <c r="J13" i="2"/>
  <c r="M50" i="5"/>
  <c r="N36" i="3"/>
  <c r="S12" i="3"/>
  <c r="L6" i="2"/>
  <c r="AD11" i="1"/>
  <c r="AJ46" i="5"/>
  <c r="AK41" i="4"/>
  <c r="C23" i="3"/>
  <c r="AL35" i="6"/>
  <c r="AL40" i="1"/>
  <c r="F13" i="1"/>
  <c r="S28" i="6"/>
  <c r="B29" i="6"/>
  <c r="J18" i="2"/>
  <c r="E15" i="2"/>
  <c r="V36" i="3"/>
  <c r="J18" i="1"/>
  <c r="F46" i="3"/>
  <c r="AC38" i="6"/>
  <c r="Z51" i="2"/>
  <c r="N38" i="5"/>
  <c r="AH29" i="1"/>
  <c r="AK48" i="5"/>
  <c r="AH14" i="6"/>
  <c r="AJ35" i="4"/>
  <c r="AJ10" i="2"/>
  <c r="D50" i="2"/>
  <c r="K38" i="3"/>
  <c r="Z30" i="2"/>
  <c r="L28" i="1"/>
  <c r="M31" i="1"/>
  <c r="AB43" i="3"/>
  <c r="AJ33" i="1"/>
  <c r="AC24" i="5"/>
  <c r="E49" i="6"/>
  <c r="B4" i="3"/>
  <c r="T39" i="4"/>
  <c r="R48" i="6"/>
  <c r="AA46" i="6"/>
  <c r="E51" i="5"/>
  <c r="E51" i="6"/>
  <c r="B15" i="4"/>
  <c r="AH48" i="2"/>
  <c r="V21" i="4"/>
  <c r="AI22" i="2"/>
  <c r="J35" i="1"/>
  <c r="Z24" i="2"/>
  <c r="B5" i="5"/>
  <c r="N11" i="3"/>
  <c r="AI17" i="5"/>
  <c r="AA32" i="5"/>
  <c r="M6" i="4"/>
  <c r="N45" i="5"/>
  <c r="AL49" i="4"/>
  <c r="J31" i="6"/>
  <c r="V26" i="5"/>
  <c r="B21" i="6"/>
  <c r="E44" i="2"/>
  <c r="K34" i="6"/>
  <c r="J24" i="1"/>
  <c r="L14" i="4"/>
  <c r="AK10" i="4"/>
  <c r="AD40" i="5"/>
  <c r="AA42" i="4"/>
  <c r="K28" i="2"/>
  <c r="AI48" i="3"/>
  <c r="AJ39" i="2"/>
  <c r="Z4" i="1"/>
  <c r="V48" i="3"/>
  <c r="T24" i="5"/>
  <c r="S6" i="3"/>
  <c r="K29" i="4"/>
  <c r="AA40" i="1"/>
  <c r="M41" i="3"/>
  <c r="C21" i="1"/>
  <c r="AD29" i="4"/>
  <c r="AJ7" i="4"/>
  <c r="AL26" i="4"/>
  <c r="AK50" i="6"/>
  <c r="M13" i="4"/>
  <c r="D51" i="5"/>
  <c r="AC15" i="5"/>
  <c r="N33" i="3"/>
  <c r="AD38" i="4"/>
  <c r="M35" i="1"/>
  <c r="J14" i="3"/>
  <c r="C14" i="2"/>
  <c r="AL9" i="3"/>
  <c r="AH4" i="4"/>
  <c r="AK35" i="3"/>
  <c r="S39" i="4"/>
  <c r="B15" i="6"/>
  <c r="AL34" i="3"/>
  <c r="AC25" i="3"/>
  <c r="L27" i="6"/>
  <c r="S32" i="3"/>
  <c r="M21" i="1"/>
  <c r="AL47" i="5"/>
  <c r="R49" i="3"/>
  <c r="AC13" i="5"/>
  <c r="AD33" i="1"/>
  <c r="AC9" i="1"/>
  <c r="Z4" i="4"/>
  <c r="E48" i="1"/>
  <c r="K48" i="4"/>
  <c r="U18" i="2"/>
  <c r="S32" i="2"/>
  <c r="AB11" i="1"/>
  <c r="S41" i="3"/>
  <c r="AA48" i="5"/>
  <c r="E37" i="6"/>
  <c r="AB42" i="6"/>
  <c r="AA20" i="2"/>
  <c r="AL6" i="5"/>
  <c r="C33" i="3"/>
  <c r="AL22" i="1"/>
  <c r="L31" i="1"/>
  <c r="L4" i="2"/>
  <c r="C38" i="1"/>
  <c r="V22" i="5"/>
  <c r="AH4" i="6"/>
  <c r="AL24" i="2"/>
  <c r="U20" i="1"/>
  <c r="B13" i="6"/>
  <c r="Z50" i="6"/>
  <c r="F15" i="1"/>
  <c r="M47" i="1"/>
  <c r="L50" i="3"/>
  <c r="AB9" i="5"/>
  <c r="AK7" i="2"/>
  <c r="AH50" i="2"/>
  <c r="AK6" i="1"/>
  <c r="K25" i="5"/>
  <c r="AD27" i="4"/>
  <c r="Z34" i="2"/>
  <c r="E24" i="3"/>
  <c r="U11" i="6"/>
  <c r="V49" i="6"/>
  <c r="AI13" i="1"/>
  <c r="AA51" i="2"/>
  <c r="V5" i="5"/>
  <c r="L14" i="1"/>
  <c r="L22" i="4"/>
  <c r="D23" i="5"/>
  <c r="M21" i="4"/>
  <c r="B19" i="2"/>
  <c r="Z27" i="4"/>
  <c r="N32" i="4"/>
  <c r="AC26" i="5"/>
  <c r="AH18" i="5"/>
  <c r="AL42" i="5"/>
  <c r="AA20" i="5"/>
  <c r="AI42" i="4"/>
  <c r="L7" i="5"/>
  <c r="N43" i="1"/>
  <c r="AJ31" i="5"/>
  <c r="V32" i="1"/>
  <c r="S14" i="1"/>
  <c r="L24" i="6"/>
  <c r="S21" i="3"/>
  <c r="N43" i="5"/>
  <c r="K17" i="6"/>
  <c r="K42" i="1"/>
  <c r="AC7" i="1"/>
  <c r="J28" i="2"/>
  <c r="AD45" i="5"/>
  <c r="S44" i="3"/>
  <c r="AC27" i="6"/>
  <c r="N7" i="5"/>
  <c r="E50" i="3"/>
  <c r="M9" i="6"/>
  <c r="R33" i="4"/>
  <c r="S11" i="2"/>
  <c r="E31" i="3"/>
  <c r="E19" i="1"/>
  <c r="AA18" i="1"/>
  <c r="F23" i="2"/>
  <c r="AC23" i="2"/>
  <c r="J4" i="5"/>
  <c r="K43" i="1"/>
  <c r="N46" i="5"/>
  <c r="J13" i="6"/>
  <c r="C36" i="5"/>
  <c r="U8" i="1"/>
  <c r="AC16" i="5"/>
  <c r="T6" i="2"/>
  <c r="V4" i="5"/>
  <c r="AI4" i="4"/>
  <c r="V20" i="3"/>
  <c r="T49" i="2"/>
  <c r="AB21" i="3"/>
  <c r="AK14" i="3"/>
  <c r="AH31" i="3"/>
  <c r="AI49" i="1"/>
  <c r="M5" i="1"/>
  <c r="T50" i="5"/>
  <c r="L29" i="2"/>
  <c r="J24" i="3"/>
  <c r="S36" i="2"/>
  <c r="AH15" i="6"/>
  <c r="AL30" i="2"/>
  <c r="AI20" i="5"/>
  <c r="AC33" i="4"/>
  <c r="R31" i="6"/>
  <c r="M11" i="1"/>
  <c r="AH33" i="2"/>
  <c r="AH6" i="3"/>
  <c r="AH51" i="5"/>
  <c r="N48" i="4"/>
  <c r="AB30" i="6"/>
  <c r="AH34" i="5"/>
  <c r="E31" i="4"/>
  <c r="AK14" i="6"/>
  <c r="T47" i="4"/>
  <c r="AA4" i="4"/>
  <c r="F45" i="4"/>
  <c r="C43" i="6"/>
  <c r="AL20" i="2"/>
  <c r="AL26" i="6"/>
  <c r="S51" i="2"/>
  <c r="L24" i="1"/>
  <c r="AL23" i="6"/>
  <c r="R37" i="1"/>
  <c r="AB8" i="4"/>
  <c r="F21" i="5"/>
  <c r="C48" i="6"/>
  <c r="V44" i="1"/>
  <c r="N35" i="4"/>
  <c r="L11" i="1"/>
  <c r="F44" i="4"/>
  <c r="AC19" i="5"/>
  <c r="T13" i="6"/>
  <c r="AH28" i="3"/>
  <c r="V32" i="2"/>
  <c r="E21" i="4"/>
  <c r="J33" i="4"/>
  <c r="E10" i="1"/>
  <c r="K35" i="5"/>
  <c r="AC10" i="6"/>
  <c r="AC42" i="3"/>
  <c r="U46" i="4"/>
  <c r="AA49" i="2"/>
  <c r="M20" i="2"/>
  <c r="AB24" i="3"/>
  <c r="F34" i="1"/>
  <c r="E25" i="1"/>
  <c r="AD13" i="6"/>
  <c r="N10" i="3"/>
  <c r="C23" i="6"/>
  <c r="AD6" i="3"/>
  <c r="C40" i="1"/>
  <c r="V27" i="3"/>
  <c r="N25" i="1"/>
  <c r="B50" i="3"/>
  <c r="Z40" i="5"/>
  <c r="AA25" i="2"/>
  <c r="Z51" i="6"/>
  <c r="R19" i="2"/>
  <c r="N51" i="4"/>
  <c r="AB18" i="6"/>
  <c r="U34" i="4"/>
  <c r="M36" i="3"/>
  <c r="L13" i="3"/>
  <c r="AL33" i="5"/>
  <c r="V48" i="6"/>
  <c r="AC18" i="6"/>
  <c r="AB27" i="1"/>
  <c r="AB30" i="3"/>
  <c r="AI13" i="5"/>
  <c r="S35" i="4"/>
  <c r="U11" i="5"/>
  <c r="AJ5" i="3"/>
  <c r="F32" i="6"/>
  <c r="AD30" i="2"/>
  <c r="D46" i="5"/>
  <c r="U19" i="6"/>
  <c r="AJ16" i="4"/>
  <c r="AB14" i="4"/>
  <c r="L25" i="2"/>
  <c r="AI47" i="4"/>
  <c r="R7" i="3"/>
  <c r="AB39" i="3"/>
  <c r="AH23" i="5"/>
  <c r="E43" i="4"/>
  <c r="AA44" i="6"/>
  <c r="AI51" i="6"/>
  <c r="B10" i="6"/>
  <c r="K45" i="5"/>
  <c r="Z29" i="6"/>
  <c r="AK39" i="5"/>
  <c r="J39" i="6"/>
  <c r="J16" i="4"/>
  <c r="K7" i="5"/>
  <c r="C32" i="4"/>
  <c r="AH38" i="5"/>
  <c r="L45" i="2"/>
  <c r="L29" i="5"/>
  <c r="F17" i="2"/>
  <c r="K37" i="5"/>
  <c r="M25" i="2"/>
  <c r="R5" i="6"/>
  <c r="AI19" i="3"/>
  <c r="K4" i="2"/>
  <c r="N48" i="6"/>
  <c r="AK18" i="5"/>
  <c r="M33" i="3"/>
  <c r="AC29" i="5"/>
  <c r="V23" i="3"/>
  <c r="AL48" i="5"/>
  <c r="AA14" i="3"/>
  <c r="C50" i="2"/>
  <c r="M26" i="6"/>
  <c r="S15" i="6"/>
  <c r="N34" i="1"/>
  <c r="F42" i="6"/>
  <c r="Z37" i="3"/>
  <c r="Z31" i="3"/>
  <c r="J16" i="1"/>
  <c r="AC45" i="2"/>
  <c r="J29" i="6"/>
  <c r="AC23" i="3"/>
  <c r="AL45" i="5"/>
  <c r="T19" i="2"/>
  <c r="N33" i="2"/>
  <c r="F45" i="3"/>
  <c r="AC35" i="4"/>
  <c r="F12" i="4"/>
  <c r="F18" i="2"/>
  <c r="J46" i="4"/>
  <c r="R16" i="1"/>
  <c r="AJ8" i="2"/>
  <c r="AA23" i="6"/>
  <c r="N8" i="2"/>
  <c r="C40" i="2"/>
  <c r="AH34" i="2"/>
  <c r="AI18" i="2"/>
  <c r="F18" i="5"/>
  <c r="C37" i="4"/>
  <c r="AB7" i="3"/>
  <c r="C49" i="6"/>
  <c r="Z17" i="1"/>
  <c r="J7" i="1"/>
  <c r="AB41" i="1"/>
  <c r="E39" i="2"/>
  <c r="M28" i="5"/>
  <c r="Z16" i="1"/>
  <c r="S29" i="4"/>
  <c r="AL9" i="2"/>
  <c r="D46" i="2"/>
  <c r="V41" i="3"/>
  <c r="AC34" i="2"/>
  <c r="N37" i="6"/>
  <c r="AI23" i="6"/>
  <c r="R41" i="5"/>
  <c r="C50" i="1"/>
  <c r="AJ45" i="5"/>
  <c r="S29" i="3"/>
  <c r="V23" i="5"/>
  <c r="V47" i="3"/>
  <c r="F24" i="3"/>
  <c r="AL29" i="5"/>
  <c r="N19" i="6"/>
  <c r="AJ50" i="2"/>
  <c r="AD51" i="2"/>
  <c r="N26" i="4"/>
  <c r="N29" i="4"/>
  <c r="S28" i="5"/>
  <c r="L28" i="6"/>
  <c r="V50" i="5"/>
  <c r="T34" i="6"/>
  <c r="AL37" i="4"/>
  <c r="N31" i="3"/>
  <c r="L8" i="1"/>
  <c r="J9" i="1"/>
  <c r="T45" i="5"/>
  <c r="T15" i="2"/>
  <c r="AD21" i="3"/>
  <c r="J25" i="1"/>
  <c r="E7" i="2"/>
  <c r="AH10" i="1"/>
  <c r="J30" i="2"/>
  <c r="T30" i="4"/>
  <c r="Z49" i="6"/>
  <c r="Z46" i="1"/>
  <c r="D24" i="6"/>
  <c r="M34" i="6"/>
  <c r="F23" i="3"/>
  <c r="AD27" i="5"/>
  <c r="N27" i="1"/>
  <c r="U41" i="5"/>
  <c r="L32" i="6"/>
  <c r="AC28" i="3"/>
  <c r="AI13" i="3"/>
  <c r="J38" i="2"/>
  <c r="C31" i="1"/>
  <c r="U43" i="6"/>
  <c r="T17" i="5"/>
  <c r="F40" i="5"/>
  <c r="F37" i="2"/>
  <c r="M20" i="3"/>
  <c r="AL40" i="5"/>
  <c r="Z45" i="1"/>
  <c r="E30" i="1"/>
  <c r="AA7" i="1"/>
  <c r="E36" i="1"/>
  <c r="J14" i="1"/>
  <c r="V13" i="5"/>
  <c r="AB37" i="1"/>
  <c r="T21" i="6"/>
  <c r="J49" i="6"/>
  <c r="D29" i="2"/>
  <c r="V12" i="2"/>
  <c r="F35" i="3"/>
  <c r="AL51" i="2"/>
  <c r="AB7" i="6"/>
  <c r="R45" i="3"/>
  <c r="Z36" i="5"/>
  <c r="V28" i="3"/>
  <c r="B44" i="3"/>
  <c r="M39" i="3"/>
  <c r="C16" i="1"/>
  <c r="B14" i="1"/>
  <c r="T33" i="1"/>
  <c r="R38" i="3"/>
  <c r="F49" i="2"/>
  <c r="AA16" i="6"/>
  <c r="AC37" i="3"/>
  <c r="AD40" i="2"/>
  <c r="E20" i="5"/>
  <c r="N38" i="2"/>
  <c r="N43" i="2"/>
  <c r="J4" i="2"/>
  <c r="AA22" i="1"/>
  <c r="AC20" i="2"/>
  <c r="AB18" i="5"/>
  <c r="AA13" i="6"/>
  <c r="AH50" i="5"/>
  <c r="AI20" i="6"/>
  <c r="F49" i="3"/>
  <c r="AD48" i="3"/>
  <c r="F41" i="6"/>
  <c r="R11" i="1"/>
  <c r="V15" i="6"/>
  <c r="T32" i="1"/>
  <c r="R43" i="1"/>
  <c r="J24" i="4"/>
  <c r="U12" i="1"/>
  <c r="J29" i="4"/>
  <c r="N46" i="2"/>
  <c r="T41" i="2"/>
  <c r="AA31" i="6"/>
  <c r="S31" i="4"/>
  <c r="AH42" i="2"/>
  <c r="AD42" i="4"/>
  <c r="S13" i="3"/>
  <c r="R11" i="5"/>
  <c r="AB31" i="5"/>
  <c r="T50" i="4"/>
  <c r="J51" i="6"/>
  <c r="E48" i="6"/>
  <c r="K25" i="6"/>
  <c r="AB10" i="2"/>
  <c r="C23" i="1"/>
  <c r="AC7" i="3"/>
  <c r="AB26" i="1"/>
  <c r="F11" i="4"/>
  <c r="E42" i="6"/>
  <c r="AL20" i="6"/>
  <c r="E17" i="1"/>
  <c r="M30" i="1"/>
  <c r="V22" i="4"/>
  <c r="AH31" i="5"/>
  <c r="AI9" i="6"/>
  <c r="AL5" i="2"/>
  <c r="AC32" i="1"/>
  <c r="V25" i="4"/>
  <c r="AL43" i="4"/>
  <c r="D10" i="4"/>
  <c r="R34" i="3"/>
  <c r="J49" i="2"/>
  <c r="AL9" i="1"/>
  <c r="V19" i="1"/>
  <c r="R42" i="2"/>
  <c r="D34" i="4"/>
  <c r="AB26" i="5"/>
  <c r="K22" i="1"/>
  <c r="U42" i="1"/>
  <c r="M4" i="6"/>
  <c r="K35" i="4"/>
  <c r="N17" i="2"/>
  <c r="AJ45" i="4"/>
  <c r="AK4" i="3"/>
  <c r="AL42" i="6"/>
  <c r="AD16" i="1"/>
  <c r="L46" i="4"/>
  <c r="J28" i="3"/>
  <c r="M13" i="1"/>
  <c r="S25" i="6"/>
  <c r="N36" i="2"/>
  <c r="Z38" i="5"/>
  <c r="L10" i="2"/>
  <c r="E19" i="3"/>
  <c r="V11" i="4"/>
  <c r="AC13" i="1"/>
  <c r="AB45" i="1"/>
  <c r="AD32" i="4"/>
  <c r="N51" i="6"/>
  <c r="AL49" i="2"/>
  <c r="AC22" i="1"/>
  <c r="S7" i="1"/>
  <c r="AA17" i="6"/>
  <c r="D7" i="4"/>
  <c r="F37" i="4"/>
  <c r="E31" i="5"/>
  <c r="N5" i="5"/>
  <c r="AD37" i="3"/>
  <c r="S39" i="2"/>
  <c r="K45" i="1"/>
  <c r="N11" i="1"/>
  <c r="M30" i="6"/>
  <c r="E19" i="4"/>
  <c r="AD46" i="2"/>
  <c r="D44" i="6"/>
  <c r="N17" i="5"/>
  <c r="C21" i="6"/>
  <c r="U49" i="3"/>
  <c r="AH22" i="1"/>
  <c r="V40" i="2"/>
  <c r="AA36" i="6"/>
  <c r="N13" i="5"/>
  <c r="K11" i="6"/>
  <c r="AC38" i="2"/>
  <c r="L5" i="2"/>
  <c r="AJ31" i="2"/>
  <c r="AA28" i="2"/>
  <c r="AA48" i="3"/>
  <c r="AJ14" i="3"/>
  <c r="E31" i="6"/>
  <c r="AD40" i="6"/>
  <c r="B51" i="3"/>
  <c r="F46" i="1"/>
  <c r="R23" i="5"/>
  <c r="C42" i="1"/>
  <c r="AJ24" i="2"/>
  <c r="M18" i="3"/>
  <c r="AK45" i="6"/>
  <c r="AA23" i="3"/>
  <c r="D38" i="2"/>
  <c r="AK20" i="4"/>
  <c r="T40" i="3"/>
  <c r="B39" i="3"/>
  <c r="AD13" i="2"/>
  <c r="AD22" i="6"/>
  <c r="E29" i="3"/>
  <c r="U13" i="3"/>
  <c r="E43" i="2"/>
  <c r="AK8" i="4"/>
  <c r="T39" i="5"/>
  <c r="AA33" i="3"/>
  <c r="B37" i="4"/>
  <c r="AL38" i="2"/>
  <c r="V6" i="2"/>
  <c r="D38" i="4"/>
  <c r="N6" i="4"/>
  <c r="K51" i="6"/>
  <c r="AH50" i="4"/>
  <c r="R48" i="5"/>
  <c r="Z40" i="2"/>
  <c r="D6" i="2"/>
  <c r="J39" i="1"/>
  <c r="U45" i="3"/>
  <c r="T31" i="4"/>
  <c r="R14" i="6"/>
  <c r="AH20" i="1"/>
  <c r="N16" i="1"/>
  <c r="F25" i="4"/>
  <c r="AA20" i="6"/>
  <c r="L12" i="3"/>
  <c r="Z45" i="2"/>
  <c r="Z9" i="6"/>
  <c r="U36" i="5"/>
  <c r="N17" i="1"/>
  <c r="B47" i="5"/>
  <c r="T40" i="2"/>
  <c r="AC18" i="2"/>
  <c r="F13" i="4"/>
  <c r="AD23" i="4"/>
  <c r="AH15" i="5"/>
  <c r="AB5" i="3"/>
  <c r="E49" i="2"/>
  <c r="AA11" i="1"/>
  <c r="L7" i="1"/>
  <c r="M19" i="2"/>
  <c r="L14" i="2"/>
  <c r="S18" i="2"/>
  <c r="K11" i="1"/>
  <c r="AB43" i="2"/>
  <c r="E24" i="6"/>
  <c r="AH9" i="4"/>
  <c r="AI33" i="5"/>
  <c r="AD18" i="2"/>
  <c r="AL28" i="2"/>
  <c r="B13" i="1"/>
  <c r="K28" i="5"/>
  <c r="AA8" i="2"/>
  <c r="S43" i="6"/>
  <c r="J35" i="6"/>
  <c r="K33" i="5"/>
  <c r="J45" i="4"/>
  <c r="AL5" i="5"/>
  <c r="U30" i="4"/>
  <c r="M36" i="5"/>
  <c r="B34" i="6"/>
  <c r="AD51" i="5"/>
  <c r="Z21" i="2"/>
  <c r="B33" i="3"/>
  <c r="L49" i="5"/>
  <c r="U7" i="3"/>
  <c r="AJ15" i="5"/>
  <c r="AB14" i="6"/>
  <c r="F41" i="4"/>
  <c r="U24" i="3"/>
  <c r="N14" i="1"/>
  <c r="AI23" i="3"/>
  <c r="C36" i="4"/>
  <c r="R4" i="6"/>
  <c r="D34" i="5"/>
  <c r="Z18" i="2"/>
  <c r="AL11" i="2"/>
  <c r="D35" i="4"/>
  <c r="AC33" i="1"/>
  <c r="F26" i="6"/>
  <c r="AK43" i="3"/>
  <c r="B23" i="1"/>
  <c r="AK47" i="1"/>
  <c r="K8" i="4"/>
  <c r="U26" i="3"/>
  <c r="L35" i="5"/>
  <c r="R17" i="1"/>
  <c r="B7" i="3"/>
  <c r="R31" i="3"/>
  <c r="Z50" i="2"/>
  <c r="AI14" i="2"/>
  <c r="AK15" i="3"/>
  <c r="AK32" i="1"/>
  <c r="R48" i="3"/>
  <c r="M27" i="6"/>
  <c r="D32" i="5"/>
  <c r="AH51" i="6"/>
  <c r="T10" i="4"/>
  <c r="U29" i="6"/>
  <c r="AK13" i="2"/>
  <c r="AD20" i="1"/>
  <c r="J43" i="3"/>
  <c r="K34" i="4"/>
  <c r="T7" i="2"/>
  <c r="AC26" i="3"/>
  <c r="AJ38" i="4"/>
  <c r="V12" i="5"/>
  <c r="AH12" i="4"/>
  <c r="L29" i="4"/>
  <c r="AL27" i="1"/>
  <c r="S10" i="2"/>
  <c r="AC41" i="1"/>
  <c r="S42" i="1"/>
  <c r="U48" i="3"/>
  <c r="AA13" i="3"/>
  <c r="M24" i="5"/>
  <c r="R36" i="1"/>
  <c r="AB24" i="2"/>
  <c r="C46" i="3"/>
  <c r="L45" i="3"/>
  <c r="L38" i="6"/>
  <c r="AH5" i="3"/>
  <c r="AK11" i="3"/>
  <c r="T12" i="2"/>
  <c r="AC24" i="3"/>
  <c r="Z25" i="2"/>
  <c r="AA38" i="5"/>
  <c r="AB32" i="4"/>
  <c r="J10" i="2"/>
  <c r="AD37" i="2"/>
  <c r="M15" i="5"/>
  <c r="Z37" i="1"/>
  <c r="AL47" i="4"/>
  <c r="C25" i="4"/>
  <c r="L15" i="2"/>
  <c r="AC43" i="5"/>
  <c r="U19" i="2"/>
  <c r="C21" i="4"/>
  <c r="N16" i="5"/>
  <c r="E12" i="2"/>
  <c r="L18" i="3"/>
  <c r="B43" i="6"/>
  <c r="AK14" i="4"/>
  <c r="M19" i="4"/>
  <c r="U21" i="4"/>
  <c r="M35" i="6"/>
  <c r="C43" i="3"/>
  <c r="L16" i="3"/>
  <c r="U35" i="3"/>
  <c r="Z24" i="5"/>
  <c r="F33" i="1"/>
  <c r="AK33" i="3"/>
  <c r="L32" i="5"/>
  <c r="F22" i="2"/>
  <c r="AK18" i="6"/>
  <c r="AI34" i="3"/>
  <c r="T14" i="4"/>
  <c r="AD33" i="2"/>
  <c r="M34" i="5"/>
  <c r="K28" i="3"/>
  <c r="S23" i="3"/>
  <c r="E24" i="5"/>
  <c r="AA35" i="5"/>
  <c r="D23" i="2"/>
  <c r="S30" i="6"/>
  <c r="S32" i="6"/>
  <c r="AB12" i="2"/>
  <c r="F38" i="5"/>
  <c r="AK33" i="6"/>
  <c r="M34" i="2"/>
  <c r="AH18" i="1"/>
  <c r="R21" i="1"/>
  <c r="AC9" i="4"/>
  <c r="M15" i="4"/>
  <c r="B4" i="4"/>
  <c r="E35" i="4"/>
  <c r="AB6" i="4"/>
  <c r="AD19" i="5"/>
  <c r="AJ30" i="5"/>
  <c r="L38" i="1"/>
  <c r="AH8" i="1"/>
  <c r="F18" i="6"/>
  <c r="AI36" i="4"/>
  <c r="F8" i="6"/>
  <c r="AA27" i="3"/>
  <c r="L18" i="6"/>
  <c r="E50" i="6"/>
  <c r="M43" i="3"/>
  <c r="AC8" i="4"/>
  <c r="K19" i="4"/>
  <c r="Z18" i="1"/>
  <c r="N21" i="2"/>
  <c r="D45" i="6"/>
  <c r="J45" i="6"/>
  <c r="AH44" i="6"/>
  <c r="AD20" i="2"/>
  <c r="K29" i="2"/>
  <c r="S21" i="1"/>
  <c r="AL50" i="6"/>
  <c r="S22" i="5"/>
  <c r="AK8" i="5"/>
  <c r="R46" i="3"/>
  <c r="U22" i="5"/>
  <c r="J5" i="4"/>
  <c r="L40" i="5"/>
  <c r="M49" i="6"/>
  <c r="S51" i="3"/>
  <c r="AH44" i="3"/>
  <c r="AJ36" i="4"/>
  <c r="AH12" i="2"/>
  <c r="L26" i="1"/>
  <c r="V27" i="4"/>
  <c r="L49" i="1"/>
  <c r="K48" i="1"/>
  <c r="U47" i="2"/>
  <c r="AK31" i="1"/>
  <c r="U10" i="3"/>
  <c r="B10" i="3"/>
  <c r="B22" i="2"/>
  <c r="K49" i="1"/>
  <c r="L15" i="4"/>
  <c r="C4" i="1"/>
  <c r="AB15" i="3"/>
  <c r="AA6" i="1"/>
  <c r="AJ19" i="6"/>
  <c r="Z4" i="5"/>
  <c r="D36" i="2"/>
  <c r="L22" i="6"/>
  <c r="C47" i="6"/>
  <c r="V4" i="1"/>
  <c r="D46" i="4"/>
  <c r="D42" i="1"/>
  <c r="B34" i="2"/>
  <c r="AI48" i="4"/>
  <c r="AK50" i="1"/>
  <c r="M47" i="3"/>
  <c r="S16" i="3"/>
  <c r="F12" i="3"/>
  <c r="M10" i="5"/>
  <c r="AC13" i="3"/>
  <c r="L31" i="3"/>
  <c r="AL31" i="3"/>
  <c r="E28" i="2"/>
  <c r="Z22" i="6"/>
  <c r="Z33" i="1"/>
  <c r="AA16" i="5"/>
  <c r="Z31" i="4"/>
  <c r="E16" i="5"/>
  <c r="AL44" i="5"/>
  <c r="AB8" i="5"/>
  <c r="AH25" i="2"/>
  <c r="V7" i="2"/>
  <c r="AD29" i="1"/>
  <c r="AI41" i="4"/>
  <c r="AH34" i="1"/>
  <c r="AC7" i="4"/>
  <c r="R40" i="5"/>
  <c r="AI13" i="4"/>
  <c r="AK42" i="4"/>
  <c r="K34" i="2"/>
  <c r="T50" i="1"/>
  <c r="N7" i="2"/>
  <c r="F39" i="3"/>
  <c r="AJ29" i="1"/>
  <c r="F45" i="6"/>
  <c r="R21" i="5"/>
  <c r="AL14" i="6"/>
  <c r="AA10" i="6"/>
  <c r="T51" i="4"/>
  <c r="T7" i="6"/>
  <c r="J36" i="1"/>
  <c r="AB26" i="3"/>
  <c r="F40" i="6"/>
  <c r="B16" i="5"/>
  <c r="S29" i="1"/>
  <c r="AJ13" i="3"/>
  <c r="Z13" i="3"/>
  <c r="AC20" i="6"/>
  <c r="AK39" i="1"/>
  <c r="AC15" i="1"/>
  <c r="AC6" i="2"/>
  <c r="J39" i="5"/>
  <c r="U49" i="5"/>
  <c r="E46" i="4"/>
  <c r="R11" i="3"/>
  <c r="F38" i="2"/>
  <c r="E13" i="6"/>
  <c r="AC41" i="4"/>
  <c r="AI30" i="5"/>
  <c r="AI36" i="5"/>
  <c r="N20" i="6"/>
  <c r="AB35" i="3"/>
  <c r="U31" i="5"/>
  <c r="Z14" i="2"/>
  <c r="AJ14" i="2"/>
  <c r="B46" i="2"/>
  <c r="AI37" i="3"/>
  <c r="AA29" i="4"/>
  <c r="V10" i="2"/>
  <c r="C33" i="1"/>
  <c r="C30" i="4"/>
  <c r="S36" i="4"/>
  <c r="AH51" i="3"/>
  <c r="AH43" i="4"/>
  <c r="Z4" i="2"/>
  <c r="T18" i="1"/>
  <c r="AK11" i="2"/>
  <c r="D31" i="1"/>
  <c r="AC19" i="3"/>
  <c r="N42" i="4"/>
  <c r="AB7" i="2"/>
  <c r="B25" i="6"/>
  <c r="M40" i="4"/>
  <c r="AH43" i="1"/>
  <c r="Z41" i="3"/>
  <c r="V51" i="5"/>
  <c r="D30" i="1"/>
  <c r="U28" i="2"/>
  <c r="AD32" i="5"/>
  <c r="K25" i="1"/>
  <c r="AJ12" i="4"/>
  <c r="AL11" i="3"/>
  <c r="Z22" i="4"/>
  <c r="T46" i="2"/>
  <c r="AH43" i="3"/>
  <c r="AH17" i="1"/>
  <c r="N23" i="4"/>
  <c r="N40" i="3"/>
  <c r="AD10" i="2"/>
  <c r="E5" i="2"/>
  <c r="AC30" i="4"/>
  <c r="S43" i="5"/>
  <c r="Z21" i="5"/>
  <c r="T18" i="3"/>
  <c r="D4" i="4"/>
  <c r="B47" i="2"/>
  <c r="N34" i="6"/>
  <c r="R47" i="5"/>
  <c r="F43" i="1"/>
  <c r="K50" i="1"/>
  <c r="AK9" i="3"/>
  <c r="M22" i="2"/>
  <c r="F33" i="4"/>
  <c r="U32" i="6"/>
  <c r="B33" i="5"/>
  <c r="U51" i="3"/>
  <c r="AK35" i="1"/>
  <c r="AI25" i="4"/>
  <c r="K51" i="5"/>
  <c r="D7" i="3"/>
  <c r="AH39" i="1"/>
  <c r="AI46" i="3"/>
  <c r="Z31" i="2"/>
  <c r="AA49" i="6"/>
  <c r="AC44" i="4"/>
  <c r="N43" i="6"/>
  <c r="AB22" i="2"/>
  <c r="T49" i="5"/>
  <c r="AH22" i="5"/>
  <c r="AJ23" i="5"/>
  <c r="J32" i="6"/>
  <c r="Z30" i="1"/>
  <c r="AC48" i="1"/>
  <c r="AA22" i="2"/>
  <c r="AB21" i="4"/>
  <c r="J25" i="2"/>
  <c r="J5" i="1"/>
  <c r="AA46" i="4"/>
  <c r="AJ20" i="3"/>
  <c r="AB51" i="4"/>
  <c r="AD18" i="1"/>
  <c r="C33" i="2"/>
  <c r="J43" i="6"/>
  <c r="AK7" i="6"/>
  <c r="AH40" i="3"/>
  <c r="AD47" i="1"/>
  <c r="AD48" i="2"/>
  <c r="L40" i="1"/>
  <c r="AD48" i="4"/>
  <c r="S38" i="6"/>
  <c r="AL43" i="1"/>
  <c r="J18" i="4"/>
  <c r="AD26" i="1"/>
  <c r="U7" i="5"/>
  <c r="C37" i="6"/>
  <c r="D24" i="4"/>
  <c r="V37" i="4"/>
  <c r="K19" i="2"/>
  <c r="C50" i="4"/>
  <c r="B11" i="4"/>
  <c r="L7" i="3"/>
  <c r="K19" i="6"/>
  <c r="D51" i="4"/>
  <c r="N46" i="1"/>
  <c r="E22" i="4"/>
  <c r="M43" i="6"/>
  <c r="AA33" i="5"/>
  <c r="L20" i="5"/>
  <c r="K22" i="5"/>
  <c r="AB36" i="1"/>
  <c r="AI21" i="5"/>
  <c r="AA41" i="3"/>
  <c r="Z28" i="1"/>
  <c r="L10" i="6"/>
  <c r="AJ25" i="4"/>
  <c r="F48" i="2"/>
  <c r="AK19" i="5"/>
  <c r="AC30" i="5"/>
  <c r="V35" i="6"/>
  <c r="AK8" i="6"/>
  <c r="AI9" i="3"/>
  <c r="D8" i="2"/>
  <c r="AK49" i="3"/>
  <c r="AA17" i="4"/>
  <c r="AL15" i="1"/>
  <c r="F17" i="6"/>
  <c r="K8" i="3"/>
  <c r="D22" i="2"/>
  <c r="J30" i="5"/>
  <c r="S22" i="4"/>
  <c r="AI27" i="6"/>
  <c r="AI30" i="2"/>
  <c r="U21" i="2"/>
  <c r="C43" i="4"/>
  <c r="R26" i="4"/>
  <c r="D31" i="6"/>
  <c r="AK46" i="2"/>
  <c r="AB7" i="5"/>
  <c r="AI49" i="3"/>
  <c r="K16" i="3"/>
  <c r="D42" i="6"/>
  <c r="S32" i="1"/>
  <c r="R6" i="6"/>
  <c r="AH36" i="2"/>
  <c r="K40" i="3"/>
  <c r="F7" i="6"/>
  <c r="AD27" i="3"/>
  <c r="AC35" i="6"/>
  <c r="AD20" i="4"/>
  <c r="AA4" i="2"/>
  <c r="AB45" i="6"/>
  <c r="R5" i="2"/>
  <c r="AI11" i="4"/>
  <c r="N41" i="1"/>
  <c r="AH38" i="3"/>
  <c r="AH11" i="4"/>
  <c r="C35" i="1"/>
  <c r="K42" i="2"/>
  <c r="N8" i="4"/>
  <c r="E18" i="3"/>
  <c r="AH48" i="5"/>
  <c r="AC21" i="3"/>
  <c r="S16" i="5"/>
  <c r="V18" i="4"/>
  <c r="D42" i="2"/>
  <c r="R32" i="6"/>
  <c r="V42" i="2"/>
  <c r="N6" i="1"/>
  <c r="Z23" i="1"/>
  <c r="AD43" i="5"/>
  <c r="N33" i="5"/>
  <c r="S22" i="2"/>
  <c r="U25" i="1"/>
  <c r="AL36" i="1"/>
  <c r="AH19" i="5"/>
  <c r="AA19" i="6"/>
  <c r="B36" i="1"/>
  <c r="N13" i="4"/>
  <c r="U26" i="1"/>
  <c r="AB25" i="3"/>
  <c r="K11" i="3"/>
  <c r="AC36" i="1"/>
  <c r="AI25" i="3"/>
  <c r="V11" i="3"/>
  <c r="T39" i="3"/>
  <c r="U22" i="3"/>
  <c r="AD29" i="5"/>
  <c r="AH7" i="5"/>
  <c r="F20" i="4"/>
  <c r="AC51" i="1"/>
  <c r="AA10" i="1"/>
  <c r="L24" i="4"/>
  <c r="T8" i="4"/>
  <c r="M11" i="5"/>
  <c r="S31" i="6"/>
  <c r="AD13" i="1"/>
  <c r="N31" i="5"/>
  <c r="D26" i="1"/>
  <c r="AD19" i="4"/>
  <c r="R22" i="3"/>
  <c r="AH10" i="4"/>
  <c r="AJ26" i="6"/>
  <c r="R7" i="4"/>
  <c r="T46" i="6"/>
  <c r="L46" i="2"/>
  <c r="N46" i="6"/>
  <c r="AC44" i="3"/>
  <c r="R39" i="3"/>
  <c r="AH32" i="2"/>
  <c r="V49" i="4"/>
  <c r="N50" i="5"/>
  <c r="K34" i="3"/>
  <c r="AB44" i="5"/>
  <c r="AL40" i="3"/>
  <c r="AJ47" i="4"/>
  <c r="J18" i="3"/>
  <c r="R33" i="2"/>
  <c r="M26" i="4"/>
  <c r="N42" i="5"/>
  <c r="AD26" i="5"/>
  <c r="AH37" i="5"/>
  <c r="B20" i="6"/>
  <c r="E25" i="6"/>
  <c r="AB47" i="5"/>
  <c r="AD15" i="3"/>
  <c r="M24" i="4"/>
  <c r="D27" i="2"/>
  <c r="S16" i="4"/>
  <c r="AA5" i="3"/>
  <c r="E9" i="6"/>
  <c r="N14" i="6"/>
  <c r="U5" i="6"/>
  <c r="AA18" i="5"/>
  <c r="C28" i="2"/>
  <c r="AL31" i="5"/>
  <c r="S18" i="1"/>
  <c r="N20" i="2"/>
  <c r="D39" i="4"/>
  <c r="U18" i="3"/>
  <c r="AI20" i="1"/>
  <c r="B34" i="3"/>
  <c r="U13" i="2"/>
  <c r="S7" i="2"/>
  <c r="U6" i="2"/>
  <c r="AH45" i="1"/>
  <c r="AH23" i="2"/>
  <c r="L34" i="3"/>
  <c r="F30" i="5"/>
  <c r="AL30" i="1"/>
  <c r="N23" i="1"/>
  <c r="AD23" i="2"/>
  <c r="AB17" i="5"/>
  <c r="N24" i="1"/>
  <c r="T16" i="4"/>
  <c r="D34" i="6"/>
  <c r="R41" i="2"/>
  <c r="AA38" i="4"/>
  <c r="L19" i="4"/>
  <c r="Z37" i="6"/>
  <c r="L40" i="6"/>
  <c r="R37" i="2"/>
  <c r="AI16" i="4"/>
  <c r="B46" i="1"/>
  <c r="M23" i="4"/>
  <c r="V25" i="6"/>
  <c r="AJ49" i="2"/>
  <c r="T38" i="1"/>
  <c r="V30" i="4"/>
  <c r="B50" i="1"/>
  <c r="D14" i="6"/>
  <c r="U42" i="5"/>
  <c r="AH38" i="4"/>
  <c r="AB43" i="5"/>
  <c r="U22" i="6"/>
  <c r="E23" i="6"/>
  <c r="L42" i="2"/>
  <c r="K16" i="6"/>
  <c r="S26" i="1"/>
  <c r="AJ30" i="1"/>
  <c r="C45" i="1"/>
  <c r="AJ50" i="1"/>
  <c r="K22" i="4"/>
  <c r="R40" i="2"/>
  <c r="U48" i="2"/>
  <c r="J8" i="2"/>
  <c r="T50" i="3"/>
  <c r="M33" i="6"/>
  <c r="T41" i="6"/>
  <c r="T45" i="2"/>
  <c r="E5" i="3"/>
  <c r="U26" i="2"/>
  <c r="U19" i="3"/>
  <c r="AI20" i="4"/>
  <c r="E25" i="3"/>
  <c r="L33" i="2"/>
  <c r="Z44" i="6"/>
  <c r="AH48" i="3"/>
  <c r="F28" i="5"/>
  <c r="V45" i="4"/>
  <c r="AA51" i="1"/>
  <c r="U18" i="6"/>
  <c r="D47" i="3"/>
  <c r="D34" i="3"/>
  <c r="R9" i="5"/>
  <c r="AD24" i="3"/>
  <c r="B31" i="1"/>
  <c r="AJ21" i="3"/>
  <c r="AC5" i="6"/>
  <c r="C16" i="2"/>
  <c r="T28" i="3"/>
  <c r="E50" i="4"/>
  <c r="AA21" i="4"/>
  <c r="AC24" i="1"/>
  <c r="AB12" i="5"/>
  <c r="S35" i="5"/>
  <c r="K35" i="3"/>
  <c r="AB51" i="5"/>
  <c r="F37" i="6"/>
  <c r="J13" i="3"/>
  <c r="C18" i="4"/>
  <c r="AK50" i="3"/>
  <c r="C18" i="2"/>
  <c r="AK13" i="1"/>
  <c r="L12" i="2"/>
  <c r="AH41" i="5"/>
  <c r="L32" i="1"/>
  <c r="F47" i="2"/>
  <c r="R18" i="3"/>
  <c r="V10" i="5"/>
  <c r="N46" i="3"/>
  <c r="T43" i="6"/>
  <c r="AD32" i="3"/>
  <c r="B33" i="2"/>
  <c r="D50" i="3"/>
  <c r="Z43" i="3"/>
  <c r="S48" i="2"/>
  <c r="S30" i="3"/>
  <c r="AB38" i="1"/>
  <c r="AC12" i="2"/>
  <c r="T46" i="1"/>
  <c r="AD49" i="5"/>
  <c r="U5" i="5"/>
  <c r="V27" i="2"/>
  <c r="V21" i="5"/>
  <c r="B7" i="4"/>
  <c r="AD34" i="1"/>
  <c r="U41" i="2"/>
  <c r="F19" i="4"/>
  <c r="E45" i="3"/>
  <c r="T5" i="2"/>
  <c r="AI21" i="1"/>
  <c r="R27" i="2"/>
  <c r="E6" i="3"/>
  <c r="AH50" i="3"/>
  <c r="L4" i="3"/>
  <c r="AA37" i="2"/>
  <c r="AJ19" i="3"/>
  <c r="AL43" i="2"/>
  <c r="T42" i="3"/>
  <c r="AA39" i="5"/>
  <c r="V30" i="6"/>
  <c r="E32" i="2"/>
  <c r="N31" i="4"/>
  <c r="J18" i="5"/>
  <c r="Z16" i="4"/>
  <c r="AC13" i="6"/>
  <c r="L44" i="1"/>
  <c r="E30" i="3"/>
  <c r="B24" i="6"/>
  <c r="E17" i="6"/>
  <c r="U8" i="2"/>
  <c r="AL11" i="5"/>
  <c r="F23" i="1"/>
  <c r="AH42" i="4"/>
  <c r="F7" i="5"/>
  <c r="AA23" i="4"/>
  <c r="AC28" i="1"/>
  <c r="D25" i="3"/>
  <c r="Z16" i="6"/>
  <c r="AC32" i="4"/>
  <c r="N36" i="4"/>
  <c r="AB8" i="6"/>
  <c r="N42" i="2"/>
  <c r="M12" i="4"/>
  <c r="V44" i="6"/>
  <c r="AK12" i="6"/>
  <c r="B37" i="3"/>
  <c r="D7" i="2"/>
  <c r="B30" i="5"/>
  <c r="B11" i="2"/>
  <c r="C9" i="6"/>
  <c r="V47" i="4"/>
  <c r="AC30" i="2"/>
  <c r="AB40" i="3"/>
  <c r="B44" i="2"/>
  <c r="AC25" i="4"/>
  <c r="L34" i="6"/>
  <c r="S13" i="5"/>
  <c r="E4" i="4"/>
  <c r="J17" i="2"/>
  <c r="AJ27" i="4"/>
  <c r="L16" i="2"/>
  <c r="AH23" i="4"/>
  <c r="Z19" i="3"/>
  <c r="K36" i="4"/>
  <c r="AJ34" i="6"/>
  <c r="C17" i="6"/>
  <c r="J38" i="5"/>
  <c r="AH46" i="5"/>
  <c r="AL49" i="5"/>
  <c r="B45" i="1"/>
  <c r="V17" i="1"/>
  <c r="AB19" i="4"/>
  <c r="R26" i="1"/>
  <c r="D13" i="6"/>
  <c r="V14" i="1"/>
  <c r="Z24" i="4"/>
  <c r="B37" i="6"/>
  <c r="K22" i="6"/>
  <c r="B44" i="5"/>
  <c r="Z36" i="1"/>
  <c r="AL44" i="4"/>
  <c r="AJ41" i="5"/>
  <c r="E38" i="3"/>
  <c r="M15" i="6"/>
  <c r="AJ50" i="5"/>
  <c r="D11" i="3"/>
  <c r="T41" i="5"/>
  <c r="C29" i="4"/>
  <c r="T15" i="1"/>
  <c r="M14" i="4"/>
  <c r="AI23" i="2"/>
  <c r="J43" i="1"/>
  <c r="AJ29" i="4"/>
  <c r="AB7" i="1"/>
  <c r="J46" i="2"/>
  <c r="AB34" i="3"/>
  <c r="K4" i="5"/>
  <c r="N38" i="4"/>
  <c r="E7" i="3"/>
  <c r="S47" i="2"/>
  <c r="B29" i="4"/>
  <c r="C48" i="5"/>
  <c r="D17" i="2"/>
  <c r="L18" i="4"/>
  <c r="AI6" i="2"/>
  <c r="K20" i="5"/>
  <c r="AJ51" i="3"/>
  <c r="AD10" i="4"/>
  <c r="D18" i="1"/>
  <c r="M7" i="4"/>
  <c r="K36" i="6"/>
  <c r="AL6" i="1"/>
  <c r="R37" i="5"/>
  <c r="AI48" i="5"/>
  <c r="F34" i="6"/>
  <c r="AI18" i="5"/>
  <c r="S33" i="1"/>
  <c r="Z50" i="4"/>
  <c r="Z48" i="5"/>
  <c r="Z11" i="5"/>
  <c r="B38" i="1"/>
  <c r="S4" i="3"/>
  <c r="T47" i="1"/>
  <c r="L37" i="5"/>
  <c r="K28" i="1"/>
  <c r="AI40" i="1"/>
  <c r="J47" i="3"/>
  <c r="L25" i="5"/>
  <c r="M7" i="5"/>
  <c r="AC7" i="2"/>
  <c r="U13" i="5"/>
  <c r="AC27" i="1"/>
  <c r="F46" i="5"/>
  <c r="Z6" i="4"/>
  <c r="U7" i="4"/>
  <c r="M13" i="6"/>
  <c r="R44" i="1"/>
  <c r="AA11" i="2"/>
  <c r="F40" i="3"/>
  <c r="AA26" i="6"/>
  <c r="AC33" i="3"/>
  <c r="AH15" i="2"/>
  <c r="AL46" i="1"/>
  <c r="D50" i="1"/>
  <c r="F45" i="5"/>
  <c r="E36" i="6"/>
  <c r="AL45" i="4"/>
  <c r="D50" i="5"/>
  <c r="M14" i="2"/>
  <c r="U17" i="3"/>
  <c r="AC23" i="5"/>
  <c r="D12" i="5"/>
  <c r="E8" i="3"/>
  <c r="AD47" i="4"/>
  <c r="K46" i="1"/>
  <c r="E4" i="1"/>
  <c r="U21" i="1"/>
  <c r="E51" i="2"/>
  <c r="T45" i="1"/>
  <c r="AD21" i="5"/>
  <c r="AC11" i="5"/>
  <c r="AI40" i="4"/>
  <c r="R6" i="2"/>
  <c r="B18" i="2"/>
  <c r="B38" i="6"/>
  <c r="K9" i="4"/>
  <c r="T20" i="3"/>
  <c r="AB33" i="2"/>
  <c r="F16" i="4"/>
  <c r="M32" i="1"/>
  <c r="AC46" i="3"/>
  <c r="E33" i="3"/>
  <c r="AJ26" i="1"/>
  <c r="V51" i="3"/>
  <c r="D47" i="2"/>
  <c r="V13" i="6"/>
  <c r="Z32" i="4"/>
  <c r="AD50" i="5"/>
  <c r="AK50" i="4"/>
  <c r="K20" i="3"/>
  <c r="K10" i="1"/>
  <c r="K5" i="4"/>
  <c r="C26" i="5"/>
  <c r="D17" i="1"/>
  <c r="T36" i="3"/>
  <c r="J22" i="1"/>
  <c r="AA28" i="4"/>
  <c r="J32" i="4"/>
  <c r="AB6" i="2"/>
  <c r="E38" i="2"/>
  <c r="AA29" i="2"/>
  <c r="K42" i="5"/>
  <c r="B40" i="2"/>
  <c r="J36" i="3"/>
  <c r="F22" i="5"/>
  <c r="Z19" i="1"/>
  <c r="AI46" i="4"/>
  <c r="L45" i="6"/>
  <c r="B49" i="2"/>
  <c r="M29" i="1"/>
  <c r="AA33" i="2"/>
  <c r="M37" i="6"/>
  <c r="C48" i="2"/>
  <c r="V21" i="1"/>
  <c r="S6" i="5"/>
  <c r="AA18" i="6"/>
  <c r="E28" i="6"/>
  <c r="F17" i="1"/>
  <c r="U41" i="1"/>
  <c r="E9" i="3"/>
  <c r="F11" i="2"/>
  <c r="L50" i="5"/>
  <c r="AA51" i="3"/>
  <c r="L30" i="1"/>
  <c r="L44" i="3"/>
  <c r="AJ44" i="1"/>
  <c r="R51" i="5"/>
  <c r="AJ35" i="5"/>
  <c r="AC14" i="1"/>
  <c r="F27" i="2"/>
  <c r="E23" i="2"/>
  <c r="M49" i="1"/>
  <c r="AA37" i="4"/>
  <c r="AC5" i="2"/>
  <c r="AK34" i="3"/>
  <c r="F7" i="4"/>
  <c r="AJ12" i="6"/>
  <c r="C34" i="3"/>
  <c r="T11" i="4"/>
  <c r="V40" i="4"/>
  <c r="V12" i="1"/>
  <c r="AK43" i="2"/>
  <c r="AC49" i="6"/>
  <c r="C50" i="5"/>
  <c r="AH18" i="4"/>
  <c r="U45" i="4"/>
  <c r="L6" i="4"/>
  <c r="S38" i="4"/>
  <c r="AB14" i="2"/>
  <c r="AD50" i="4"/>
  <c r="AI30" i="1"/>
  <c r="R13" i="3"/>
  <c r="AB45" i="2"/>
  <c r="AB23" i="2"/>
  <c r="C44" i="5"/>
  <c r="AL8" i="4"/>
  <c r="AL27" i="2"/>
  <c r="AJ23" i="1"/>
  <c r="R15" i="1"/>
  <c r="E22" i="1"/>
  <c r="AD39" i="2"/>
  <c r="T27" i="6"/>
  <c r="Z48" i="3"/>
  <c r="V16" i="2"/>
  <c r="M42" i="6"/>
  <c r="B47" i="3"/>
  <c r="AK38" i="3"/>
  <c r="E22" i="2"/>
  <c r="Z11" i="4"/>
  <c r="AC5" i="4"/>
  <c r="M5" i="6"/>
  <c r="AC49" i="3"/>
  <c r="B6" i="6"/>
  <c r="AD28" i="2"/>
  <c r="C8" i="6"/>
  <c r="N27" i="6"/>
  <c r="AH47" i="2"/>
  <c r="F22" i="1"/>
  <c r="C5" i="3"/>
  <c r="V40" i="5"/>
  <c r="M45" i="1"/>
  <c r="L9" i="1"/>
  <c r="AB44" i="2"/>
  <c r="Z27" i="5"/>
  <c r="D25" i="5"/>
  <c r="AB20" i="4"/>
  <c r="E42" i="4"/>
  <c r="U26" i="6"/>
  <c r="T47" i="5"/>
  <c r="L44" i="5"/>
  <c r="AI25" i="5"/>
  <c r="S37" i="5"/>
  <c r="V22" i="6"/>
  <c r="AC11" i="1"/>
  <c r="J37" i="3"/>
  <c r="M26" i="5"/>
  <c r="S40" i="2"/>
  <c r="AC29" i="4"/>
  <c r="K41" i="3"/>
  <c r="J10" i="6"/>
  <c r="AB35" i="2"/>
  <c r="J48" i="3"/>
  <c r="U24" i="4"/>
  <c r="E37" i="2"/>
  <c r="B19" i="1"/>
  <c r="J11" i="3"/>
  <c r="B49" i="5"/>
  <c r="F18" i="1"/>
  <c r="AC15" i="2"/>
  <c r="AB45" i="3"/>
  <c r="C41" i="5"/>
  <c r="D23" i="3"/>
  <c r="AB51" i="1"/>
  <c r="N30" i="2"/>
  <c r="AD25" i="2"/>
  <c r="E44" i="4"/>
  <c r="B12" i="2"/>
  <c r="AD44" i="2"/>
  <c r="AC22" i="3"/>
  <c r="V7" i="3"/>
  <c r="AK20" i="6"/>
  <c r="Z46" i="5"/>
  <c r="J14" i="5"/>
  <c r="AJ48" i="5"/>
  <c r="D48" i="4"/>
  <c r="K9" i="5"/>
  <c r="J6" i="2"/>
  <c r="AK23" i="3"/>
  <c r="AK24" i="4"/>
  <c r="R40" i="3"/>
  <c r="T23" i="1"/>
  <c r="AH44" i="5"/>
  <c r="R5" i="1"/>
  <c r="M46" i="2"/>
  <c r="AJ39" i="5"/>
  <c r="S28" i="3"/>
  <c r="F48" i="4"/>
  <c r="T24" i="2"/>
  <c r="S38" i="3"/>
  <c r="T18" i="2"/>
  <c r="N29" i="2"/>
  <c r="U32" i="2"/>
  <c r="AA4" i="1"/>
  <c r="B16" i="2"/>
  <c r="B36" i="4"/>
  <c r="K27" i="4"/>
  <c r="U47" i="6"/>
  <c r="AH49" i="3"/>
  <c r="F35" i="5"/>
  <c r="AB45" i="5"/>
  <c r="K18" i="4"/>
  <c r="D21" i="3"/>
  <c r="S6" i="4"/>
  <c r="L48" i="2"/>
  <c r="J40" i="5"/>
  <c r="C25" i="1"/>
  <c r="AC14" i="2"/>
  <c r="AL34" i="1"/>
  <c r="L5" i="1"/>
  <c r="U33" i="1"/>
  <c r="S45" i="4"/>
  <c r="AB28" i="1"/>
  <c r="AJ49" i="5"/>
  <c r="R22" i="5"/>
  <c r="K30" i="3"/>
  <c r="N47" i="4"/>
  <c r="S19" i="3"/>
  <c r="L47" i="3"/>
  <c r="K7" i="1"/>
  <c r="Z33" i="2"/>
  <c r="L21" i="5"/>
  <c r="J12" i="5"/>
  <c r="AC19" i="2"/>
  <c r="R5" i="5"/>
  <c r="AA5" i="5"/>
  <c r="AA39" i="6"/>
  <c r="U37" i="1"/>
  <c r="M17" i="4"/>
  <c r="K8" i="1"/>
  <c r="AL33" i="3"/>
  <c r="L23" i="1"/>
  <c r="F24" i="5"/>
  <c r="B40" i="4"/>
  <c r="AI33" i="3"/>
  <c r="J28" i="5"/>
  <c r="AB42" i="2"/>
  <c r="B9" i="1"/>
  <c r="AH41" i="3"/>
  <c r="AK17" i="6"/>
  <c r="AB15" i="4"/>
  <c r="AL18" i="6"/>
  <c r="AA15" i="4"/>
  <c r="E16" i="6"/>
  <c r="AH6" i="1"/>
  <c r="AH17" i="4"/>
  <c r="T11" i="5"/>
  <c r="B19" i="6"/>
  <c r="B25" i="1"/>
  <c r="AA34" i="5"/>
  <c r="S44" i="4"/>
  <c r="AD34" i="4"/>
  <c r="AD9" i="4"/>
  <c r="J14" i="2"/>
  <c r="AJ4" i="2"/>
  <c r="B46" i="3"/>
  <c r="L15" i="6"/>
  <c r="B50" i="4"/>
  <c r="AK48" i="3"/>
  <c r="Z29" i="1"/>
  <c r="AK17" i="3"/>
  <c r="AH13" i="2"/>
  <c r="AB9" i="1"/>
  <c r="AC27" i="4"/>
  <c r="AI6" i="3"/>
  <c r="E33" i="4"/>
  <c r="AK43" i="5"/>
  <c r="M10" i="4"/>
  <c r="R35" i="3"/>
  <c r="E4" i="3"/>
  <c r="S44" i="2"/>
  <c r="E42" i="1"/>
  <c r="Z38" i="3"/>
  <c r="M23" i="5"/>
  <c r="N45" i="2"/>
  <c r="U50" i="2"/>
  <c r="AL45" i="3"/>
  <c r="C22" i="1"/>
  <c r="AC27" i="5"/>
  <c r="AJ43" i="2"/>
  <c r="J46" i="1"/>
  <c r="V11" i="2"/>
  <c r="AD38" i="2"/>
  <c r="AH13" i="4"/>
  <c r="M50" i="2"/>
  <c r="J21" i="3"/>
  <c r="N10" i="6"/>
  <c r="AA9" i="2"/>
  <c r="R21" i="4"/>
  <c r="C51" i="2"/>
  <c r="C49" i="2"/>
  <c r="L26" i="4"/>
  <c r="K24" i="5"/>
  <c r="V17" i="2"/>
  <c r="D41" i="2"/>
  <c r="F49" i="5"/>
  <c r="D35" i="5"/>
  <c r="F10" i="3"/>
  <c r="M14" i="3"/>
  <c r="R32" i="5"/>
  <c r="L37" i="2"/>
  <c r="D38" i="6"/>
  <c r="V33" i="4"/>
  <c r="M48" i="6"/>
  <c r="R27" i="6"/>
  <c r="V11" i="1"/>
  <c r="M36" i="4"/>
  <c r="AD4" i="5"/>
  <c r="C10" i="4"/>
  <c r="Z41" i="4"/>
  <c r="K8" i="5"/>
  <c r="M50" i="3"/>
  <c r="AC9" i="5"/>
  <c r="AA50" i="1"/>
  <c r="N47" i="6"/>
  <c r="AD31" i="3"/>
  <c r="B8" i="3"/>
  <c r="J9" i="2"/>
  <c r="N35" i="3"/>
  <c r="B41" i="6"/>
  <c r="U24" i="1"/>
  <c r="AL8" i="2"/>
  <c r="Z36" i="6"/>
  <c r="U14" i="1"/>
  <c r="E29" i="6"/>
  <c r="AI12" i="1"/>
  <c r="L14" i="3"/>
  <c r="AI30" i="4"/>
  <c r="E12" i="6"/>
  <c r="J34" i="1"/>
  <c r="M31" i="3"/>
  <c r="K14" i="1"/>
  <c r="K30" i="6"/>
  <c r="D11" i="5"/>
  <c r="D13" i="1"/>
  <c r="AI15" i="4"/>
  <c r="J49" i="5"/>
  <c r="U11" i="3"/>
  <c r="J20" i="5"/>
  <c r="R36" i="4"/>
  <c r="C6" i="2"/>
  <c r="N27" i="2"/>
  <c r="F50" i="3"/>
  <c r="R4" i="2"/>
  <c r="F21" i="6"/>
  <c r="R4" i="3"/>
  <c r="S27" i="5"/>
  <c r="AB15" i="1"/>
  <c r="L4" i="5"/>
  <c r="U6" i="6"/>
  <c r="AH39" i="5"/>
  <c r="E15" i="1"/>
  <c r="M6" i="2"/>
  <c r="K6" i="5"/>
  <c r="B14" i="5"/>
  <c r="AK4" i="4"/>
  <c r="K50" i="2"/>
  <c r="C8" i="1"/>
  <c r="E7" i="4"/>
  <c r="AB12" i="1"/>
  <c r="J51" i="2"/>
  <c r="AJ43" i="3"/>
  <c r="L26" i="5"/>
  <c r="J15" i="5"/>
  <c r="C25" i="6"/>
  <c r="AB48" i="5"/>
  <c r="F25" i="3"/>
  <c r="E4" i="2"/>
  <c r="AC4" i="5"/>
  <c r="AI8" i="1"/>
  <c r="B25" i="3"/>
  <c r="N6" i="2"/>
  <c r="AL42" i="1"/>
  <c r="AJ39" i="1"/>
  <c r="N11" i="5"/>
  <c r="B14" i="3"/>
  <c r="J47" i="6"/>
  <c r="T47" i="3"/>
  <c r="U46" i="1"/>
  <c r="AJ32" i="3"/>
  <c r="K17" i="3"/>
  <c r="E10" i="4"/>
  <c r="F4" i="6"/>
  <c r="R39" i="2"/>
  <c r="R12" i="2"/>
  <c r="R10" i="1"/>
  <c r="AD33" i="3"/>
  <c r="V23" i="1"/>
  <c r="T16" i="3"/>
  <c r="AL11" i="1"/>
  <c r="J8" i="1"/>
  <c r="AJ31" i="4"/>
  <c r="AK51" i="5"/>
  <c r="F32" i="4"/>
  <c r="AC15" i="4"/>
  <c r="AJ40" i="3"/>
  <c r="Z9" i="3"/>
  <c r="AJ40" i="4"/>
  <c r="K16" i="4"/>
  <c r="AD6" i="4"/>
  <c r="AI13" i="2"/>
  <c r="AK13" i="5"/>
  <c r="K7" i="6"/>
  <c r="T51" i="2"/>
  <c r="AC15" i="3"/>
  <c r="AI50" i="4"/>
  <c r="L36" i="2"/>
  <c r="AB17" i="1"/>
  <c r="AC29" i="1"/>
  <c r="AL10" i="3"/>
  <c r="AB5" i="2"/>
  <c r="AH49" i="2"/>
  <c r="U7" i="1"/>
  <c r="B22" i="1"/>
  <c r="AL19" i="3"/>
  <c r="AH29" i="4"/>
  <c r="Z47" i="3"/>
  <c r="N21" i="5"/>
  <c r="B13" i="3"/>
  <c r="Z12" i="4"/>
  <c r="F16" i="3"/>
  <c r="Z9" i="1"/>
  <c r="AI32" i="3"/>
  <c r="AB9" i="6"/>
  <c r="Z6" i="6"/>
  <c r="AK44" i="3"/>
  <c r="T47" i="2"/>
  <c r="V35" i="2"/>
  <c r="Z51" i="1"/>
  <c r="U43" i="2"/>
  <c r="AH17" i="2"/>
  <c r="AA43" i="2"/>
  <c r="AA12" i="3"/>
  <c r="AB48" i="4"/>
  <c r="R24" i="5"/>
  <c r="E20" i="6"/>
  <c r="J20" i="2"/>
  <c r="AD49" i="3"/>
  <c r="F43" i="3"/>
  <c r="AL48" i="1"/>
  <c r="N39" i="6"/>
  <c r="AH39" i="4"/>
  <c r="AI49" i="5"/>
  <c r="AB4" i="3"/>
  <c r="T5" i="3"/>
  <c r="L50" i="6"/>
  <c r="F37" i="3"/>
  <c r="D6" i="3"/>
  <c r="AC47" i="3"/>
  <c r="AK49" i="1"/>
  <c r="AC38" i="5"/>
  <c r="AD14" i="3"/>
  <c r="AB36" i="4"/>
  <c r="T5" i="5"/>
  <c r="AH43" i="5"/>
  <c r="C50" i="6"/>
  <c r="AL26" i="5"/>
  <c r="L11" i="4"/>
  <c r="D15" i="1"/>
  <c r="AC49" i="2"/>
  <c r="K24" i="2"/>
  <c r="AC22" i="4"/>
  <c r="AC12" i="5"/>
  <c r="U20" i="4"/>
  <c r="B7" i="5"/>
  <c r="C5" i="4"/>
  <c r="AA26" i="1"/>
  <c r="AH21" i="1"/>
  <c r="AH17" i="5"/>
  <c r="E13" i="4"/>
  <c r="K41" i="4"/>
  <c r="F41" i="2"/>
  <c r="AJ14" i="5"/>
  <c r="AB16" i="3"/>
  <c r="N34" i="2"/>
  <c r="T4" i="3"/>
  <c r="N29" i="3"/>
  <c r="AL16" i="1"/>
  <c r="AC14" i="3"/>
  <c r="T32" i="3"/>
  <c r="Z50" i="3"/>
  <c r="D46" i="3"/>
  <c r="Z41" i="5"/>
  <c r="R49" i="4"/>
  <c r="S17" i="5"/>
  <c r="F44" i="3"/>
  <c r="B22" i="3"/>
  <c r="AI33" i="1"/>
  <c r="AL42" i="4"/>
  <c r="T20" i="1"/>
  <c r="K27" i="1"/>
  <c r="T18" i="5"/>
  <c r="AH9" i="3"/>
  <c r="AC49" i="1"/>
  <c r="D33" i="1"/>
  <c r="AA16" i="2"/>
  <c r="AI20" i="3"/>
  <c r="N28" i="5"/>
  <c r="J42" i="4"/>
  <c r="F12" i="2"/>
  <c r="K19" i="5"/>
  <c r="J30" i="4"/>
  <c r="U12" i="3"/>
  <c r="F18" i="4"/>
  <c r="Z29" i="2"/>
  <c r="S46" i="2"/>
  <c r="AI31" i="5"/>
  <c r="L39" i="6"/>
  <c r="AA30" i="2"/>
  <c r="S5" i="3"/>
  <c r="AD41" i="1"/>
  <c r="AJ5" i="4"/>
  <c r="AA24" i="4"/>
  <c r="R16" i="3"/>
  <c r="B11" i="1"/>
  <c r="K33" i="4"/>
  <c r="N47" i="5"/>
  <c r="E50" i="5"/>
  <c r="D26" i="3"/>
  <c r="AC47" i="4"/>
  <c r="E18" i="2"/>
  <c r="N19" i="4"/>
  <c r="E50" i="2"/>
  <c r="B38" i="4"/>
  <c r="AJ37" i="1"/>
  <c r="F26" i="1"/>
  <c r="AJ19" i="4"/>
  <c r="AA12" i="5"/>
  <c r="E7" i="5"/>
  <c r="AI37" i="2"/>
  <c r="U39" i="2"/>
  <c r="AL41" i="2"/>
  <c r="AJ17" i="3"/>
  <c r="AC25" i="1"/>
  <c r="M16" i="6"/>
  <c r="E28" i="3"/>
  <c r="AC37" i="5"/>
  <c r="AB13" i="5"/>
  <c r="AD42" i="5"/>
  <c r="J20" i="3"/>
  <c r="B13" i="2"/>
  <c r="R23" i="2"/>
  <c r="AC28" i="4"/>
  <c r="D13" i="4"/>
  <c r="L51" i="4"/>
  <c r="AA32" i="3"/>
  <c r="AL40" i="2"/>
  <c r="L25" i="4"/>
  <c r="D16" i="2"/>
  <c r="F23" i="4"/>
  <c r="L17" i="4"/>
  <c r="V33" i="5"/>
  <c r="T36" i="6"/>
  <c r="K18" i="2"/>
  <c r="AA31" i="2"/>
  <c r="AC39" i="2"/>
  <c r="AH30" i="1"/>
  <c r="AB39" i="5"/>
  <c r="S45" i="3"/>
  <c r="AL12" i="4"/>
  <c r="B6" i="1"/>
  <c r="AK6" i="3"/>
  <c r="V17" i="4"/>
  <c r="R9" i="2"/>
  <c r="AI26" i="2"/>
  <c r="F8" i="2"/>
  <c r="AJ19" i="5"/>
  <c r="B26" i="6"/>
  <c r="AB18" i="2"/>
  <c r="D8" i="5"/>
  <c r="N45" i="6"/>
  <c r="T7" i="3"/>
  <c r="C8" i="2"/>
  <c r="M22" i="6"/>
  <c r="N15" i="2"/>
  <c r="AK31" i="3"/>
  <c r="AL10" i="4"/>
  <c r="V24" i="5"/>
  <c r="B18" i="3"/>
  <c r="Z11" i="6"/>
  <c r="V14" i="4"/>
  <c r="AH24" i="1"/>
  <c r="R36" i="6"/>
  <c r="AD31" i="4"/>
  <c r="AK30" i="3"/>
  <c r="AA10" i="5"/>
  <c r="AB29" i="4"/>
  <c r="B16" i="4"/>
  <c r="Z31" i="1"/>
  <c r="AA24" i="5"/>
  <c r="F51" i="6"/>
  <c r="S46" i="5"/>
  <c r="J44" i="6"/>
  <c r="AI22" i="5"/>
  <c r="L19" i="1"/>
  <c r="J34" i="4"/>
  <c r="K6" i="2"/>
  <c r="M17" i="1"/>
  <c r="K35" i="2"/>
  <c r="C27" i="1"/>
  <c r="AH9" i="2"/>
  <c r="AB10" i="1"/>
  <c r="D13" i="5"/>
  <c r="J19" i="6"/>
  <c r="C8" i="5"/>
  <c r="C22" i="6"/>
  <c r="F25" i="1"/>
  <c r="J7" i="3"/>
  <c r="AI22" i="1"/>
  <c r="M4" i="2"/>
  <c r="AB27" i="2"/>
  <c r="AI19" i="1"/>
  <c r="M37" i="1"/>
  <c r="V47" i="1"/>
  <c r="AJ46" i="2"/>
  <c r="AL36" i="4"/>
  <c r="L14" i="5"/>
  <c r="AK27" i="3"/>
  <c r="C15" i="3"/>
  <c r="F49" i="1"/>
  <c r="J36" i="2"/>
  <c r="B17" i="1"/>
  <c r="N8" i="6"/>
  <c r="K24" i="6"/>
  <c r="V24" i="1"/>
  <c r="N41" i="4"/>
  <c r="K12" i="3"/>
  <c r="J18" i="6"/>
  <c r="Z34" i="5"/>
  <c r="Z17" i="5"/>
  <c r="V46" i="5"/>
  <c r="F19" i="2"/>
  <c r="V37" i="3"/>
  <c r="N18" i="6"/>
  <c r="D24" i="1"/>
  <c r="Z32" i="3"/>
  <c r="L19" i="3"/>
  <c r="J47" i="5"/>
  <c r="B37" i="1"/>
  <c r="T31" i="3"/>
  <c r="M17" i="2"/>
  <c r="AD4" i="1"/>
  <c r="AJ44" i="4"/>
  <c r="AJ46" i="1"/>
  <c r="F21" i="2"/>
  <c r="AC35" i="2"/>
  <c r="J12" i="2"/>
  <c r="AL47" i="1"/>
  <c r="AL8" i="1"/>
  <c r="B22" i="5"/>
  <c r="AK21" i="4"/>
  <c r="AL18" i="1"/>
  <c r="AC41" i="5"/>
  <c r="AA36" i="1"/>
  <c r="AC37" i="4"/>
  <c r="D22" i="1"/>
  <c r="S15" i="2"/>
  <c r="AI50" i="1"/>
  <c r="AA28" i="1"/>
  <c r="AC11" i="3"/>
  <c r="AH30" i="2"/>
  <c r="V31" i="5"/>
  <c r="T13" i="3"/>
  <c r="E20" i="2"/>
  <c r="AC33" i="6"/>
  <c r="AK42" i="3"/>
  <c r="S43" i="2"/>
  <c r="C29" i="2"/>
  <c r="B15" i="3"/>
  <c r="AH13" i="3"/>
  <c r="J4" i="6"/>
  <c r="L46" i="6"/>
  <c r="D32" i="4"/>
  <c r="AA21" i="1"/>
  <c r="AD14" i="4"/>
  <c r="S17" i="4"/>
  <c r="AH40" i="4"/>
  <c r="Z26" i="2"/>
  <c r="AD51" i="1"/>
  <c r="L34" i="2"/>
  <c r="S12" i="1"/>
  <c r="B41" i="1"/>
  <c r="U13" i="4"/>
  <c r="L46" i="5"/>
  <c r="E17" i="2"/>
  <c r="F20" i="1"/>
  <c r="AJ41" i="4"/>
  <c r="F50" i="5"/>
  <c r="C7" i="3"/>
  <c r="AA48" i="2"/>
  <c r="AI5" i="3"/>
  <c r="B20" i="2"/>
  <c r="AC12" i="1"/>
  <c r="AD18" i="4"/>
  <c r="R29" i="1"/>
  <c r="Z11" i="1"/>
  <c r="N44" i="5"/>
  <c r="D49" i="1"/>
  <c r="M49" i="2"/>
  <c r="AI34" i="1"/>
  <c r="U38" i="4"/>
  <c r="J41" i="3"/>
  <c r="N21" i="1"/>
  <c r="E10" i="2"/>
  <c r="C42" i="5"/>
  <c r="AL27" i="3"/>
  <c r="AK22" i="1"/>
  <c r="E29" i="4"/>
  <c r="E36" i="4"/>
  <c r="AD34" i="6"/>
  <c r="AC24" i="4"/>
  <c r="K5" i="5"/>
  <c r="N10" i="4"/>
  <c r="E26" i="3"/>
  <c r="AK50" i="5"/>
  <c r="AJ38" i="3"/>
  <c r="S25" i="2"/>
  <c r="R10" i="2"/>
  <c r="AL38" i="4"/>
  <c r="T12" i="4"/>
  <c r="Z27" i="2"/>
  <c r="J42" i="2"/>
  <c r="AL19" i="5"/>
  <c r="B30" i="6"/>
  <c r="AJ4" i="4"/>
  <c r="AC25" i="2"/>
  <c r="U39" i="4"/>
  <c r="L42" i="1"/>
  <c r="V5" i="4"/>
  <c r="K34" i="1"/>
  <c r="K46" i="4"/>
  <c r="AI46" i="1"/>
  <c r="AH6" i="5"/>
  <c r="S16" i="1"/>
  <c r="N34" i="4"/>
  <c r="S34" i="1"/>
  <c r="S17" i="6"/>
  <c r="E42" i="3"/>
  <c r="Z43" i="4"/>
  <c r="V45" i="2"/>
  <c r="AC48" i="5"/>
  <c r="R44" i="2"/>
  <c r="R23" i="3"/>
  <c r="T34" i="3"/>
  <c r="T37" i="3"/>
  <c r="AJ15" i="3"/>
  <c r="AB47" i="2"/>
  <c r="AK36" i="2"/>
  <c r="AA16" i="1"/>
  <c r="S11" i="1"/>
  <c r="T21" i="2"/>
  <c r="T16" i="5"/>
  <c r="U23" i="4"/>
  <c r="AI6" i="5"/>
  <c r="U9" i="1"/>
  <c r="Z49" i="2"/>
  <c r="J36" i="5"/>
  <c r="B17" i="2"/>
  <c r="N36" i="6"/>
  <c r="R22" i="4"/>
  <c r="J11" i="2"/>
  <c r="AK14" i="5"/>
  <c r="K14" i="2"/>
  <c r="V5" i="6"/>
  <c r="S23" i="2"/>
  <c r="J24" i="5"/>
  <c r="Z18" i="4"/>
  <c r="Z42" i="2"/>
  <c r="AI25" i="1"/>
  <c r="AB33" i="4"/>
  <c r="AI4" i="2"/>
  <c r="L39" i="3"/>
  <c r="D29" i="1"/>
  <c r="K41" i="1"/>
  <c r="AI42" i="2"/>
  <c r="U33" i="6"/>
  <c r="D15" i="3"/>
  <c r="L18" i="1"/>
  <c r="U49" i="2"/>
  <c r="J33" i="6"/>
  <c r="C46" i="4"/>
  <c r="AJ43" i="4"/>
  <c r="AD47" i="3"/>
  <c r="T28" i="6"/>
  <c r="AK31" i="5"/>
  <c r="AC42" i="1"/>
  <c r="M37" i="3"/>
  <c r="AK50" i="2"/>
  <c r="AB23" i="4"/>
  <c r="AJ47" i="5"/>
  <c r="AL17" i="4"/>
  <c r="K9" i="2"/>
  <c r="AC50" i="4"/>
  <c r="AB33" i="1"/>
  <c r="N30" i="5"/>
  <c r="C26" i="6"/>
  <c r="AH41" i="2"/>
  <c r="AA16" i="4"/>
  <c r="S30" i="2"/>
  <c r="V18" i="2"/>
  <c r="U41" i="4"/>
  <c r="F48" i="6"/>
  <c r="AC14" i="5"/>
  <c r="K35" i="1"/>
  <c r="AD31" i="1"/>
  <c r="AB38" i="2"/>
  <c r="N8" i="3"/>
  <c r="D45" i="4"/>
  <c r="B10" i="1"/>
  <c r="U27" i="4"/>
  <c r="U22" i="1"/>
  <c r="V29" i="1"/>
  <c r="L51" i="3"/>
  <c r="C10" i="5"/>
  <c r="AA12" i="4"/>
  <c r="AA43" i="3"/>
  <c r="Z26" i="4"/>
  <c r="F33" i="3"/>
  <c r="M40" i="6"/>
  <c r="AL14" i="2"/>
  <c r="M39" i="4"/>
  <c r="L23" i="2"/>
  <c r="T26" i="1"/>
  <c r="AL23" i="4"/>
  <c r="R35" i="4"/>
  <c r="E21" i="2"/>
  <c r="F10" i="1"/>
  <c r="AD24" i="2"/>
  <c r="AI42" i="1"/>
  <c r="T27" i="1"/>
  <c r="B23" i="5"/>
  <c r="AD50" i="3"/>
  <c r="F46" i="4"/>
  <c r="C51" i="6"/>
  <c r="N18" i="4"/>
  <c r="B8" i="1"/>
  <c r="AL36" i="2"/>
  <c r="J27" i="4"/>
  <c r="AL41" i="1"/>
  <c r="D9" i="1"/>
  <c r="AC33" i="2"/>
  <c r="K24" i="4"/>
  <c r="S27" i="3"/>
  <c r="E14" i="1"/>
  <c r="U25" i="2"/>
  <c r="K19" i="1"/>
  <c r="E17" i="5"/>
  <c r="J19" i="1"/>
  <c r="U27" i="1"/>
  <c r="AH47" i="4"/>
  <c r="C22" i="2"/>
  <c r="AH25" i="5"/>
  <c r="T10" i="1"/>
  <c r="AB8" i="3"/>
  <c r="J10" i="5"/>
  <c r="L13" i="5"/>
  <c r="AC46" i="2"/>
  <c r="AL24" i="1"/>
  <c r="AD17" i="1"/>
  <c r="E35" i="2"/>
  <c r="N40" i="4"/>
  <c r="S36" i="3"/>
  <c r="AK25" i="3"/>
  <c r="L36" i="5"/>
  <c r="AI25" i="2"/>
  <c r="J9" i="3"/>
  <c r="AA7" i="4"/>
  <c r="N26" i="1"/>
  <c r="AL15" i="2"/>
  <c r="AL7" i="5"/>
  <c r="N5" i="4"/>
  <c r="V40" i="1"/>
  <c r="D22" i="4"/>
  <c r="D40" i="5"/>
  <c r="E48" i="2"/>
  <c r="AD44" i="4"/>
  <c r="L45" i="1"/>
  <c r="AD16" i="5"/>
  <c r="J44" i="2"/>
  <c r="AK35" i="5"/>
  <c r="E13" i="1"/>
  <c r="J12" i="4"/>
  <c r="AK39" i="3"/>
  <c r="AD37" i="1"/>
  <c r="D43" i="2"/>
  <c r="T23" i="5"/>
  <c r="AI45" i="2"/>
  <c r="F32" i="3"/>
  <c r="D41" i="3"/>
  <c r="J22" i="2"/>
  <c r="C51" i="3"/>
  <c r="L11" i="5"/>
  <c r="Z32" i="2"/>
  <c r="U21" i="3"/>
  <c r="N39" i="1"/>
  <c r="R32" i="1"/>
  <c r="AK44" i="1"/>
  <c r="AL26" i="1"/>
  <c r="F13" i="5"/>
  <c r="E5" i="6"/>
  <c r="R36" i="2"/>
  <c r="T29" i="4"/>
  <c r="C30" i="1"/>
  <c r="T51" i="6"/>
  <c r="V21" i="3"/>
  <c r="AD7" i="4"/>
  <c r="AK12" i="3"/>
  <c r="AK17" i="2"/>
  <c r="U20" i="3"/>
  <c r="AH24" i="4"/>
  <c r="AJ28" i="4"/>
  <c r="AB12" i="3"/>
  <c r="AC8" i="3"/>
  <c r="N14" i="5"/>
  <c r="D32" i="1"/>
  <c r="AB10" i="6"/>
  <c r="F25" i="5"/>
  <c r="E13" i="3"/>
  <c r="L24" i="2"/>
  <c r="AD8" i="5"/>
  <c r="K9" i="3"/>
  <c r="T28" i="1"/>
  <c r="S20" i="2"/>
  <c r="M39" i="1"/>
  <c r="AH12" i="3"/>
  <c r="E18" i="5"/>
  <c r="T43" i="5"/>
  <c r="AC26" i="2"/>
  <c r="L26" i="3"/>
  <c r="AL45" i="6"/>
  <c r="J19" i="4"/>
  <c r="B29" i="5"/>
  <c r="AJ23" i="2"/>
  <c r="N37" i="2"/>
  <c r="Z24" i="1"/>
  <c r="B8" i="6"/>
  <c r="AA42" i="2"/>
  <c r="AK20" i="2"/>
  <c r="C6" i="1"/>
  <c r="B27" i="4"/>
  <c r="AI6" i="1"/>
  <c r="Z33" i="3"/>
  <c r="F9" i="5"/>
  <c r="AA47" i="5"/>
  <c r="AL45" i="1"/>
  <c r="B17" i="3"/>
  <c r="J8" i="4"/>
  <c r="AB47" i="4"/>
  <c r="D24" i="2"/>
  <c r="J10" i="1"/>
  <c r="AJ17" i="2"/>
  <c r="AL32" i="4"/>
  <c r="E23" i="4"/>
  <c r="AA8" i="4"/>
  <c r="E31" i="2"/>
  <c r="T21" i="4"/>
  <c r="J5" i="6"/>
  <c r="J9" i="6"/>
  <c r="D29" i="6"/>
  <c r="V24" i="4"/>
  <c r="L28" i="3"/>
  <c r="T34" i="4"/>
  <c r="AB41" i="5"/>
  <c r="AD36" i="5"/>
  <c r="AC10" i="3"/>
  <c r="L31" i="5"/>
  <c r="AK26" i="4"/>
  <c r="Z42" i="3"/>
  <c r="AC13" i="2"/>
  <c r="V8" i="1"/>
  <c r="T13" i="4"/>
  <c r="J6" i="3"/>
  <c r="C9" i="1"/>
  <c r="AC16" i="3"/>
  <c r="M33" i="1"/>
  <c r="M13" i="2"/>
  <c r="B28" i="5"/>
  <c r="AI10" i="5"/>
  <c r="E12" i="4"/>
  <c r="R10" i="3"/>
  <c r="AB28" i="5"/>
  <c r="AJ39" i="3"/>
  <c r="AH12" i="1"/>
  <c r="V22" i="2"/>
  <c r="M5" i="3"/>
  <c r="J36" i="4"/>
  <c r="Z26" i="3"/>
  <c r="AA11" i="4"/>
  <c r="J27" i="1"/>
  <c r="E5" i="4"/>
  <c r="V15" i="5"/>
  <c r="N51" i="3"/>
  <c r="AI11" i="2"/>
  <c r="AB48" i="2"/>
  <c r="F17" i="5"/>
  <c r="R50" i="1"/>
  <c r="D6" i="1"/>
  <c r="S26" i="4"/>
  <c r="K13" i="3"/>
  <c r="R47" i="4"/>
  <c r="C12" i="3"/>
  <c r="V51" i="1"/>
  <c r="AA40" i="3"/>
  <c r="AB50" i="2"/>
  <c r="U48" i="4"/>
  <c r="N44" i="2"/>
  <c r="AB51" i="2"/>
  <c r="AB23" i="5"/>
  <c r="R28" i="2"/>
  <c r="AH26" i="3"/>
  <c r="B25" i="5"/>
  <c r="V23" i="2"/>
  <c r="D13" i="3"/>
  <c r="AI26" i="4"/>
  <c r="N7" i="4"/>
  <c r="J21" i="1"/>
  <c r="T22" i="4"/>
  <c r="AC17" i="6"/>
  <c r="C42" i="6"/>
  <c r="AH40" i="2"/>
  <c r="Z35" i="2"/>
  <c r="E9" i="5"/>
  <c r="AA45" i="4"/>
  <c r="L12" i="4"/>
  <c r="AL4" i="2"/>
  <c r="AL16" i="4"/>
  <c r="B48" i="2"/>
  <c r="N15" i="4"/>
  <c r="N20" i="1"/>
  <c r="Z7" i="3"/>
  <c r="K38" i="2"/>
  <c r="N36" i="5"/>
  <c r="C35" i="4"/>
  <c r="N19" i="3"/>
  <c r="C13" i="1"/>
  <c r="T34" i="5"/>
  <c r="AJ13" i="4"/>
  <c r="AK6" i="5"/>
  <c r="U44" i="4"/>
  <c r="U31" i="3"/>
  <c r="AB42" i="1"/>
  <c r="AC38" i="4"/>
  <c r="AA15" i="5"/>
  <c r="B29" i="2"/>
  <c r="AI9" i="1"/>
  <c r="E26" i="2"/>
  <c r="AK9" i="5"/>
  <c r="AD26" i="4"/>
  <c r="AC38" i="1"/>
  <c r="T5" i="1"/>
  <c r="N43" i="4"/>
  <c r="AH8" i="3"/>
  <c r="L48" i="3"/>
  <c r="AD41" i="3"/>
  <c r="Z6" i="3"/>
  <c r="J45" i="3"/>
  <c r="AJ19" i="2"/>
  <c r="AI5" i="4"/>
  <c r="AD15" i="4"/>
  <c r="AD18" i="3"/>
  <c r="M45" i="2"/>
  <c r="AB16" i="4"/>
  <c r="T33" i="5"/>
  <c r="T37" i="4"/>
  <c r="K23" i="1"/>
  <c r="V21" i="2"/>
  <c r="T14" i="5"/>
  <c r="K45" i="4"/>
  <c r="AB5" i="1"/>
  <c r="F29" i="1"/>
  <c r="AD17" i="3"/>
  <c r="F20" i="6"/>
  <c r="L31" i="2"/>
  <c r="C12" i="5"/>
  <c r="U44" i="3"/>
  <c r="V17" i="3"/>
  <c r="S9" i="3"/>
  <c r="AB37" i="2"/>
  <c r="D43" i="1"/>
  <c r="AI47" i="2"/>
  <c r="J24" i="2"/>
  <c r="D49" i="5"/>
  <c r="R29" i="2"/>
  <c r="F43" i="2"/>
  <c r="AB10" i="4"/>
  <c r="S10" i="3"/>
  <c r="U9" i="2"/>
  <c r="V22" i="3"/>
  <c r="AD31" i="5"/>
  <c r="U7" i="2"/>
  <c r="J19" i="3"/>
  <c r="J13" i="1"/>
  <c r="M9" i="4"/>
  <c r="B18" i="1"/>
  <c r="AH4" i="3"/>
  <c r="U33" i="2"/>
  <c r="E34" i="4"/>
  <c r="F44" i="2"/>
  <c r="K51" i="2"/>
  <c r="AJ4" i="5"/>
  <c r="AD11" i="5"/>
  <c r="V50" i="4"/>
  <c r="B43" i="1"/>
  <c r="V13" i="1"/>
  <c r="D21" i="1"/>
  <c r="AI31" i="1"/>
  <c r="U36" i="2"/>
  <c r="U28" i="6"/>
  <c r="U15" i="5"/>
  <c r="D24" i="3"/>
  <c r="V36" i="4"/>
  <c r="L27" i="3"/>
  <c r="T8" i="5"/>
  <c r="R13" i="4"/>
  <c r="L35" i="2"/>
  <c r="K10" i="2"/>
  <c r="AK5" i="2"/>
  <c r="AI9" i="5"/>
  <c r="S35" i="2"/>
  <c r="AK25" i="1"/>
  <c r="M19" i="5"/>
  <c r="AK34" i="4"/>
  <c r="K43" i="4"/>
  <c r="AB28" i="2"/>
  <c r="M12" i="5"/>
  <c r="Z10" i="5"/>
  <c r="K30" i="2"/>
  <c r="U45" i="1"/>
  <c r="AC37" i="6"/>
  <c r="AD22" i="2"/>
  <c r="S42" i="5"/>
  <c r="N40" i="5"/>
  <c r="Z15" i="1"/>
  <c r="N49" i="3"/>
  <c r="AC10" i="1"/>
  <c r="N29" i="5"/>
  <c r="AD6" i="2"/>
  <c r="AL50" i="4"/>
  <c r="D14" i="3"/>
  <c r="B44" i="6"/>
  <c r="AJ8" i="5"/>
  <c r="K44" i="3"/>
  <c r="AH15" i="1"/>
  <c r="C16" i="6"/>
  <c r="T31" i="5"/>
  <c r="L40" i="3"/>
  <c r="Z12" i="3"/>
  <c r="U15" i="6"/>
  <c r="B32" i="2"/>
  <c r="AK30" i="1"/>
  <c r="K43" i="3"/>
  <c r="M46" i="5"/>
  <c r="D5" i="4"/>
  <c r="F28" i="2"/>
  <c r="AB42" i="3"/>
  <c r="S47" i="4"/>
  <c r="R26" i="3"/>
  <c r="AA36" i="4"/>
  <c r="E44" i="3"/>
  <c r="AJ21" i="5"/>
  <c r="L30" i="3"/>
  <c r="AD5" i="5"/>
  <c r="AI13" i="6"/>
  <c r="AB20" i="1"/>
  <c r="F20" i="3"/>
  <c r="V9" i="1"/>
  <c r="J23" i="3"/>
  <c r="B40" i="1"/>
  <c r="S28" i="1"/>
  <c r="AI51" i="3"/>
  <c r="AI43" i="2"/>
  <c r="AA22" i="3"/>
  <c r="L21" i="4"/>
  <c r="N49" i="5"/>
  <c r="AL30" i="3"/>
  <c r="L6" i="1"/>
  <c r="T30" i="3"/>
  <c r="R48" i="1"/>
  <c r="AA46" i="1"/>
  <c r="E11" i="6"/>
  <c r="AK5" i="5"/>
  <c r="AC19" i="4"/>
  <c r="AL46" i="2"/>
  <c r="N31" i="6"/>
  <c r="AI18" i="1"/>
  <c r="AL37" i="1"/>
  <c r="L49" i="3"/>
  <c r="B42" i="2"/>
  <c r="R20" i="4"/>
  <c r="U31" i="1"/>
  <c r="S43" i="3"/>
  <c r="B24" i="5"/>
  <c r="AD24" i="1"/>
  <c r="R14" i="5"/>
  <c r="R20" i="5"/>
  <c r="M22" i="3"/>
  <c r="N49" i="1"/>
  <c r="M38" i="3"/>
  <c r="F30" i="6"/>
  <c r="E27" i="3"/>
  <c r="B6" i="3"/>
  <c r="AC45" i="5"/>
  <c r="S51" i="5"/>
  <c r="AI12" i="2"/>
  <c r="B19" i="3"/>
  <c r="L50" i="2"/>
  <c r="B10" i="4"/>
  <c r="AK51" i="2"/>
  <c r="C18" i="3"/>
  <c r="AA6" i="2"/>
  <c r="Z27" i="1"/>
  <c r="AH28" i="4"/>
  <c r="F20" i="2"/>
  <c r="R29" i="3"/>
  <c r="AD28" i="5"/>
  <c r="AB8" i="1"/>
  <c r="F14" i="4"/>
  <c r="F7" i="3"/>
  <c r="E12" i="5"/>
  <c r="Z36" i="3"/>
  <c r="F19" i="3"/>
  <c r="C34" i="2"/>
  <c r="AI36" i="2"/>
  <c r="M51" i="3"/>
  <c r="V7" i="4"/>
  <c r="AA37" i="1"/>
  <c r="AJ39" i="4"/>
  <c r="E29" i="5"/>
  <c r="E11" i="5"/>
  <c r="K13" i="4"/>
  <c r="AK48" i="2"/>
  <c r="S10" i="5"/>
  <c r="AD5" i="2"/>
  <c r="AJ25" i="3"/>
  <c r="AB33" i="5"/>
  <c r="J41" i="2"/>
  <c r="AK26" i="1"/>
  <c r="M42" i="5"/>
  <c r="C45" i="4"/>
  <c r="C45" i="2"/>
  <c r="AC44" i="5"/>
  <c r="B48" i="3"/>
  <c r="AH23" i="3"/>
  <c r="AL34" i="4"/>
  <c r="K15" i="2"/>
  <c r="C15" i="5"/>
  <c r="N15" i="5"/>
  <c r="AI24" i="3"/>
  <c r="AC28" i="2"/>
  <c r="AC12" i="4"/>
  <c r="AC37" i="1"/>
  <c r="AI41" i="5"/>
  <c r="AL24" i="3"/>
  <c r="AJ7" i="5"/>
  <c r="R46" i="1"/>
  <c r="AC24" i="2"/>
  <c r="D33" i="3"/>
  <c r="AL4" i="4"/>
  <c r="C17" i="4"/>
  <c r="T25" i="5"/>
  <c r="V49" i="1"/>
  <c r="D30" i="5"/>
  <c r="B4" i="2"/>
  <c r="L9" i="5"/>
  <c r="V44" i="2"/>
  <c r="AJ14" i="4"/>
  <c r="N35" i="6"/>
  <c r="F40" i="2"/>
  <c r="R25" i="5"/>
  <c r="AI9" i="2"/>
  <c r="F5" i="2"/>
  <c r="AB18" i="4"/>
  <c r="Z44" i="1"/>
  <c r="D14" i="4"/>
  <c r="AI50" i="2"/>
  <c r="S34" i="4"/>
  <c r="L20" i="6"/>
  <c r="Z20" i="1"/>
  <c r="AB19" i="3"/>
  <c r="S35" i="1"/>
  <c r="S29" i="5"/>
  <c r="R50" i="4"/>
  <c r="L27" i="5"/>
  <c r="S37" i="3"/>
  <c r="AH40" i="5"/>
  <c r="D44" i="4"/>
  <c r="AB46" i="4"/>
  <c r="AA42" i="1"/>
  <c r="V16" i="4"/>
  <c r="R8" i="6"/>
  <c r="AJ31" i="1"/>
  <c r="J16" i="6"/>
  <c r="Z26" i="5"/>
  <c r="J15" i="3"/>
  <c r="S22" i="1"/>
  <c r="V51" i="6"/>
  <c r="E39" i="5"/>
  <c r="AB43" i="4"/>
  <c r="AC22" i="2"/>
  <c r="C40" i="3"/>
  <c r="D5" i="3"/>
  <c r="N26" i="3"/>
  <c r="AH16" i="1"/>
  <c r="U30" i="3"/>
  <c r="S28" i="2"/>
  <c r="E9" i="4"/>
  <c r="T35" i="4"/>
  <c r="AL9" i="5"/>
  <c r="AB5" i="4"/>
  <c r="AK29" i="4"/>
  <c r="N28" i="2"/>
  <c r="F31" i="5"/>
  <c r="AD24" i="5"/>
  <c r="J45" i="1"/>
  <c r="D4" i="5"/>
  <c r="K13" i="2"/>
  <c r="L11" i="3"/>
  <c r="S26" i="3"/>
  <c r="K25" i="2"/>
  <c r="B51" i="5"/>
  <c r="E37" i="3"/>
  <c r="D9" i="2"/>
  <c r="N26" i="2"/>
  <c r="R20" i="3"/>
  <c r="V8" i="6"/>
  <c r="AK24" i="1"/>
  <c r="L43" i="5"/>
  <c r="AK9" i="2"/>
  <c r="AJ6" i="2"/>
  <c r="T37" i="2"/>
  <c r="R42" i="3"/>
  <c r="V37" i="5"/>
  <c r="AL25" i="2"/>
  <c r="AB10" i="3"/>
  <c r="AA27" i="1"/>
  <c r="K42" i="3"/>
  <c r="L42" i="3"/>
  <c r="M7" i="1"/>
  <c r="U40" i="5"/>
  <c r="Z23" i="3"/>
  <c r="M21" i="5"/>
  <c r="L24" i="5"/>
  <c r="U13" i="1"/>
  <c r="E35" i="5"/>
  <c r="U38" i="2"/>
  <c r="R14" i="3"/>
  <c r="E30" i="5"/>
  <c r="N32" i="2"/>
  <c r="D46" i="1"/>
  <c r="AC28" i="5"/>
  <c r="AI23" i="5"/>
  <c r="E25" i="2"/>
  <c r="T41" i="3"/>
  <c r="R46" i="6"/>
  <c r="N33" i="1"/>
  <c r="D20" i="5"/>
  <c r="B23" i="4"/>
  <c r="AI4" i="5"/>
  <c r="Z19" i="4"/>
  <c r="M41" i="4"/>
  <c r="B33" i="6"/>
  <c r="AJ30" i="4"/>
  <c r="AD20" i="5"/>
  <c r="S14" i="2"/>
  <c r="N22" i="3"/>
  <c r="S14" i="4"/>
  <c r="B8" i="4"/>
  <c r="AA24" i="3"/>
  <c r="J12" i="1"/>
  <c r="C30" i="5"/>
  <c r="AC45" i="6"/>
  <c r="AK40" i="2"/>
  <c r="S10" i="1"/>
  <c r="F12" i="5"/>
  <c r="U25" i="4"/>
  <c r="AK12" i="5"/>
  <c r="AH20" i="2"/>
  <c r="D16" i="5"/>
  <c r="B11" i="6"/>
  <c r="AB9" i="2"/>
  <c r="AA15" i="2"/>
  <c r="T40" i="1"/>
  <c r="M38" i="1"/>
  <c r="J27" i="2"/>
  <c r="L51" i="2"/>
  <c r="N22" i="1"/>
  <c r="D45" i="1"/>
  <c r="AJ33" i="3"/>
  <c r="K45" i="3"/>
  <c r="N5" i="3"/>
  <c r="J51" i="1"/>
  <c r="M6" i="1"/>
  <c r="AA27" i="2"/>
  <c r="AI29" i="5"/>
  <c r="AH27" i="4"/>
  <c r="S38" i="2"/>
  <c r="L11" i="2"/>
  <c r="V46" i="1"/>
  <c r="AA29" i="1"/>
  <c r="U36" i="4"/>
  <c r="V4" i="4"/>
  <c r="L38" i="5"/>
  <c r="AD12" i="5"/>
  <c r="U31" i="6"/>
  <c r="AA15" i="6"/>
  <c r="L6" i="6"/>
  <c r="T35" i="5"/>
  <c r="E48" i="5"/>
  <c r="AB17" i="6"/>
  <c r="AL44" i="2"/>
  <c r="B45" i="5"/>
  <c r="AA4" i="5"/>
  <c r="C5" i="5"/>
  <c r="R16" i="5"/>
  <c r="K13" i="1"/>
  <c r="S12" i="5"/>
  <c r="C38" i="6"/>
  <c r="AA21" i="2"/>
  <c r="AI43" i="4"/>
  <c r="L37" i="3"/>
  <c r="AB45" i="4"/>
  <c r="B44" i="4"/>
  <c r="AJ28" i="1"/>
  <c r="F36" i="1"/>
  <c r="F34" i="4"/>
  <c r="M16" i="4"/>
  <c r="AJ49" i="3"/>
  <c r="N14" i="2"/>
  <c r="N34" i="5"/>
  <c r="F25" i="2"/>
  <c r="B51" i="4"/>
  <c r="AA36" i="5"/>
  <c r="U20" i="5"/>
  <c r="K16" i="2"/>
  <c r="D40" i="3"/>
  <c r="K47" i="3"/>
  <c r="J46" i="5"/>
  <c r="AL25" i="1"/>
  <c r="J50" i="3"/>
  <c r="C7" i="2"/>
  <c r="S33" i="5"/>
  <c r="AD24" i="6"/>
  <c r="AH46" i="3"/>
  <c r="J48" i="5"/>
  <c r="R10" i="6"/>
  <c r="N13" i="2"/>
  <c r="AI49" i="4"/>
  <c r="B49" i="4"/>
  <c r="U12" i="2"/>
  <c r="F23" i="6"/>
  <c r="AL17" i="2"/>
  <c r="K12" i="1"/>
  <c r="V47" i="6"/>
  <c r="AH49" i="4"/>
  <c r="E34" i="3"/>
  <c r="L5" i="4"/>
  <c r="B45" i="6"/>
  <c r="C19" i="1"/>
  <c r="C27" i="2"/>
  <c r="AD8" i="6"/>
  <c r="AK11" i="1"/>
  <c r="AB50" i="5"/>
  <c r="L40" i="2"/>
  <c r="AJ45" i="2"/>
  <c r="E42" i="5"/>
  <c r="R38" i="4"/>
  <c r="E31" i="1"/>
  <c r="AI43" i="5"/>
  <c r="L7" i="4"/>
  <c r="D5" i="1"/>
  <c r="AD11" i="4"/>
  <c r="AI41" i="2"/>
  <c r="T30" i="5"/>
  <c r="M26" i="2"/>
  <c r="C41" i="1"/>
  <c r="K15" i="3"/>
  <c r="N49" i="2"/>
  <c r="AH21" i="4"/>
  <c r="T23" i="3"/>
  <c r="U43" i="4"/>
  <c r="AI6" i="4"/>
  <c r="AK7" i="4"/>
  <c r="Z29" i="3"/>
  <c r="M42" i="2"/>
  <c r="AH27" i="2"/>
  <c r="AB29" i="5"/>
  <c r="AK51" i="4"/>
  <c r="AH29" i="3"/>
  <c r="AJ19" i="1"/>
  <c r="Z50" i="5"/>
  <c r="R45" i="1"/>
  <c r="AL18" i="2"/>
  <c r="T17" i="4"/>
  <c r="AB16" i="5"/>
  <c r="B36" i="6"/>
  <c r="AA15" i="1"/>
  <c r="U43" i="1"/>
  <c r="B19" i="5"/>
  <c r="J20" i="4"/>
  <c r="U33" i="3"/>
  <c r="AD10" i="3"/>
  <c r="AJ42" i="4"/>
  <c r="Z12" i="2"/>
  <c r="D30" i="4"/>
  <c r="B38" i="5"/>
  <c r="J10" i="3"/>
  <c r="B9" i="2"/>
  <c r="AK33" i="2"/>
  <c r="AD33" i="4"/>
  <c r="F41" i="1"/>
  <c r="AC44" i="1"/>
  <c r="K26" i="2"/>
  <c r="AI15" i="3"/>
  <c r="R26" i="5"/>
  <c r="U31" i="4"/>
  <c r="D21" i="4"/>
  <c r="T18" i="4"/>
  <c r="D14" i="5"/>
  <c r="T8" i="6"/>
  <c r="Z48" i="4"/>
  <c r="AL50" i="1"/>
  <c r="AC6" i="5"/>
  <c r="T17" i="2"/>
  <c r="AB35" i="4"/>
  <c r="J40" i="4"/>
  <c r="AJ51" i="5"/>
  <c r="AJ48" i="3"/>
  <c r="D28" i="6"/>
  <c r="J7" i="2"/>
  <c r="E41" i="1"/>
  <c r="V19" i="3"/>
  <c r="J26" i="2"/>
  <c r="AB4" i="4"/>
  <c r="B45" i="4"/>
  <c r="Z51" i="3"/>
  <c r="AC27" i="3"/>
  <c r="AC18" i="4"/>
  <c r="D50" i="4"/>
  <c r="E5" i="1"/>
  <c r="AH50" i="1"/>
  <c r="L20" i="1"/>
  <c r="AD38" i="5"/>
  <c r="T24" i="1"/>
  <c r="L16" i="4"/>
  <c r="AJ18" i="5"/>
  <c r="AA30" i="1"/>
  <c r="R6" i="1"/>
  <c r="S45" i="5"/>
  <c r="E48" i="4"/>
  <c r="AH45" i="3"/>
  <c r="AJ9" i="4"/>
  <c r="J13" i="5"/>
  <c r="S25" i="1"/>
  <c r="C35" i="6"/>
  <c r="F47" i="4"/>
  <c r="J37" i="5"/>
  <c r="S33" i="3"/>
  <c r="Z45" i="5"/>
  <c r="C43" i="2"/>
  <c r="L8" i="2"/>
  <c r="J9" i="5"/>
  <c r="D29" i="5"/>
  <c r="AI37" i="5"/>
  <c r="J40" i="2"/>
  <c r="AH15" i="3"/>
  <c r="C28" i="3"/>
  <c r="AK32" i="2"/>
  <c r="J17" i="4"/>
  <c r="AK46" i="5"/>
  <c r="B28" i="1"/>
  <c r="AC39" i="1"/>
  <c r="B12" i="3"/>
  <c r="D9" i="6"/>
  <c r="K23" i="5"/>
  <c r="U23" i="5"/>
  <c r="AB23" i="3"/>
  <c r="F37" i="5"/>
  <c r="Z15" i="2"/>
  <c r="AL37" i="2"/>
  <c r="E51" i="1"/>
  <c r="AC42" i="5"/>
  <c r="E25" i="4"/>
  <c r="K12" i="2"/>
  <c r="B10" i="5"/>
  <c r="L8" i="4"/>
  <c r="L46" i="1"/>
  <c r="J25" i="4"/>
  <c r="AL31" i="4"/>
  <c r="AH21" i="2"/>
  <c r="K26" i="1"/>
  <c r="AH45" i="4"/>
  <c r="AD9" i="5"/>
  <c r="V16" i="1"/>
  <c r="U50" i="3"/>
  <c r="AJ46" i="3"/>
  <c r="C12" i="4"/>
  <c r="J29" i="5"/>
  <c r="Z5" i="3"/>
  <c r="U50" i="1"/>
  <c r="K8" i="2"/>
  <c r="AD14" i="5"/>
  <c r="N15" i="3"/>
  <c r="L20" i="4"/>
  <c r="U23" i="2"/>
  <c r="AC33" i="5"/>
  <c r="F36" i="6"/>
  <c r="J29" i="3"/>
  <c r="S48" i="1"/>
  <c r="L23" i="5"/>
  <c r="T11" i="3"/>
  <c r="U10" i="4"/>
  <c r="M42" i="3"/>
  <c r="S18" i="3"/>
  <c r="T35" i="1"/>
  <c r="AK22" i="2"/>
  <c r="AD25" i="1"/>
  <c r="C44" i="6"/>
  <c r="AA26" i="5"/>
  <c r="AB11" i="3"/>
  <c r="D33" i="4"/>
  <c r="J10" i="4"/>
  <c r="AJ42" i="2"/>
  <c r="AD44" i="5"/>
  <c r="K18" i="3"/>
  <c r="D36" i="5"/>
  <c r="AH26" i="4"/>
  <c r="S9" i="4"/>
  <c r="U48" i="5"/>
  <c r="AJ34" i="4"/>
  <c r="B35" i="6"/>
  <c r="M27" i="3"/>
  <c r="V29" i="3"/>
  <c r="T32" i="4"/>
  <c r="B4" i="5"/>
  <c r="AD24" i="4"/>
  <c r="AJ47" i="3"/>
  <c r="AA10" i="2"/>
  <c r="AL40" i="4"/>
  <c r="AL5" i="1"/>
  <c r="R44" i="3"/>
  <c r="D43" i="3"/>
  <c r="AH37" i="4"/>
  <c r="AC19" i="1"/>
  <c r="K15" i="5"/>
  <c r="AL7" i="3"/>
  <c r="C39" i="1"/>
  <c r="B21" i="5"/>
  <c r="C48" i="3"/>
  <c r="B39" i="1"/>
  <c r="D37" i="5"/>
  <c r="AB39" i="1"/>
  <c r="N32" i="1"/>
  <c r="M20" i="6"/>
  <c r="M28" i="3"/>
  <c r="S50" i="6"/>
  <c r="U10" i="5"/>
  <c r="M12" i="2"/>
  <c r="AA45" i="3"/>
  <c r="AA43" i="4"/>
  <c r="E36" i="5"/>
  <c r="E6" i="5"/>
  <c r="AA19" i="1"/>
  <c r="AB24" i="1"/>
  <c r="F16" i="2"/>
  <c r="U36" i="3"/>
  <c r="AB11" i="2"/>
  <c r="J49" i="1"/>
  <c r="F50" i="2"/>
  <c r="T20" i="2"/>
  <c r="C24" i="2"/>
  <c r="M24" i="6"/>
  <c r="AA29" i="6"/>
  <c r="M44" i="3"/>
  <c r="M28" i="4"/>
  <c r="AC26" i="4"/>
  <c r="AD36" i="4"/>
  <c r="AL27" i="4"/>
  <c r="M22" i="4"/>
  <c r="U37" i="4"/>
  <c r="J22" i="3"/>
  <c r="F30" i="1"/>
  <c r="AH14" i="4"/>
  <c r="E33" i="2"/>
  <c r="J24" i="6"/>
  <c r="AL13" i="1"/>
  <c r="L13" i="1"/>
  <c r="AL18" i="5"/>
  <c r="K6" i="4"/>
  <c r="R15" i="3"/>
  <c r="Z49" i="3"/>
  <c r="L42" i="5"/>
  <c r="AI33" i="4"/>
  <c r="AI37" i="1"/>
  <c r="S17" i="2"/>
  <c r="AK19" i="2"/>
  <c r="T13" i="2"/>
  <c r="N6" i="3"/>
  <c r="AA6" i="3"/>
  <c r="C34" i="5"/>
  <c r="V28" i="6"/>
  <c r="AD37" i="4"/>
  <c r="E45" i="1"/>
  <c r="M22" i="1"/>
  <c r="Z47" i="1"/>
  <c r="L15" i="1"/>
  <c r="AL39" i="3"/>
  <c r="AB27" i="4"/>
  <c r="L43" i="1"/>
  <c r="AL29" i="1"/>
  <c r="E5" i="5"/>
  <c r="C13" i="2"/>
  <c r="J35" i="3"/>
  <c r="AC32" i="2"/>
  <c r="Z43" i="1"/>
  <c r="F22" i="4"/>
  <c r="L25" i="3"/>
  <c r="T9" i="1"/>
  <c r="B31" i="2"/>
  <c r="S41" i="5"/>
  <c r="AD45" i="1"/>
  <c r="AI7" i="3"/>
  <c r="AC39" i="5"/>
  <c r="B26" i="4"/>
  <c r="U20" i="2"/>
  <c r="AI28" i="3"/>
  <c r="AC11" i="2"/>
  <c r="D33" i="2"/>
  <c r="AA30" i="6"/>
  <c r="E9" i="1"/>
  <c r="N33" i="4"/>
  <c r="Z6" i="1"/>
  <c r="AA7" i="3"/>
  <c r="AI7" i="1"/>
  <c r="AI26" i="1"/>
  <c r="AC36" i="4"/>
  <c r="AC46" i="4"/>
  <c r="AL19" i="4"/>
  <c r="AI43" i="3"/>
  <c r="S24" i="1"/>
  <c r="AI45" i="4"/>
  <c r="S48" i="4"/>
  <c r="AL11" i="4"/>
  <c r="R39" i="4"/>
  <c r="R41" i="4"/>
  <c r="AA39" i="2"/>
  <c r="AJ41" i="2"/>
  <c r="AK32" i="3"/>
  <c r="AC6" i="3"/>
  <c r="J49" i="4"/>
  <c r="AA19" i="3"/>
  <c r="C27" i="4"/>
  <c r="K44" i="4"/>
  <c r="AC30" i="6"/>
  <c r="D40" i="4"/>
  <c r="E26" i="1"/>
  <c r="S27" i="1"/>
  <c r="AI15" i="1"/>
  <c r="T29" i="1"/>
  <c r="AI4" i="3"/>
  <c r="S31" i="2"/>
  <c r="C47" i="3"/>
  <c r="Z47" i="5"/>
  <c r="AD48" i="1"/>
  <c r="AL38" i="1"/>
  <c r="AD39" i="4"/>
  <c r="K46" i="3"/>
  <c r="D30" i="3"/>
  <c r="AA47" i="1"/>
  <c r="D49" i="4"/>
  <c r="AJ35" i="2"/>
  <c r="AD34" i="3"/>
  <c r="V7" i="1"/>
  <c r="AJ29" i="2"/>
  <c r="Z34" i="1"/>
  <c r="Z10" i="2"/>
  <c r="K44" i="5"/>
  <c r="Z16" i="3"/>
  <c r="T24" i="3"/>
  <c r="F26" i="3"/>
  <c r="M27" i="2"/>
  <c r="S50" i="2"/>
  <c r="T50" i="2"/>
  <c r="C16" i="3"/>
  <c r="AH27" i="3"/>
  <c r="E10" i="3"/>
  <c r="S22" i="3"/>
  <c r="AD13" i="4"/>
  <c r="AH32" i="3"/>
  <c r="U37" i="5"/>
  <c r="AH16" i="2"/>
  <c r="R12" i="4"/>
  <c r="R44" i="6"/>
  <c r="AA28" i="5"/>
  <c r="F41" i="3"/>
  <c r="T27" i="4"/>
  <c r="M35" i="2"/>
  <c r="E12" i="1"/>
  <c r="C25" i="3"/>
  <c r="L36" i="3"/>
  <c r="K40" i="1"/>
  <c r="M25" i="5"/>
  <c r="R50" i="2"/>
  <c r="E32" i="5"/>
  <c r="AB46" i="3"/>
  <c r="B26" i="5"/>
  <c r="AK27" i="5"/>
  <c r="C10" i="3"/>
  <c r="J15" i="6"/>
  <c r="AL32" i="3"/>
  <c r="AD40" i="4"/>
  <c r="K51" i="3"/>
  <c r="N24" i="2"/>
  <c r="AL44" i="3"/>
  <c r="R36" i="5"/>
  <c r="AL39" i="5"/>
  <c r="AH34" i="3"/>
  <c r="U14" i="4"/>
  <c r="AI4" i="1"/>
  <c r="AH11" i="1"/>
  <c r="J21" i="5"/>
  <c r="AA17" i="2"/>
  <c r="V33" i="1"/>
  <c r="E20" i="3"/>
  <c r="J26" i="1"/>
  <c r="J33" i="2"/>
  <c r="D10" i="3"/>
  <c r="AH15" i="4"/>
  <c r="AB39" i="2"/>
  <c r="U17" i="5"/>
  <c r="V12" i="4"/>
  <c r="AJ6" i="1"/>
  <c r="S50" i="1"/>
  <c r="AK4" i="1"/>
  <c r="AJ7" i="2"/>
  <c r="V4" i="2"/>
  <c r="K20" i="1"/>
  <c r="Z6" i="2"/>
  <c r="AA42" i="5"/>
  <c r="R50" i="3"/>
  <c r="AD12" i="2"/>
  <c r="F43" i="5"/>
  <c r="C40" i="5"/>
  <c r="B24" i="2"/>
  <c r="Z20" i="3"/>
  <c r="C30" i="2"/>
  <c r="AC11" i="4"/>
  <c r="AH26" i="5"/>
  <c r="R8" i="4"/>
  <c r="S44" i="1"/>
  <c r="D25" i="4"/>
  <c r="N18" i="5"/>
  <c r="AH38" i="1"/>
  <c r="S4" i="1"/>
  <c r="N31" i="1"/>
  <c r="D11" i="1"/>
  <c r="AD40" i="3"/>
  <c r="AK21" i="5"/>
  <c r="B8" i="2"/>
  <c r="B28" i="4"/>
  <c r="U38" i="5"/>
  <c r="AD44" i="3"/>
  <c r="T28" i="4"/>
  <c r="D16" i="3"/>
  <c r="K40" i="4"/>
  <c r="S21" i="5"/>
  <c r="AA34" i="3"/>
  <c r="R23" i="4"/>
  <c r="S40" i="1"/>
  <c r="AB51" i="3"/>
  <c r="AL35" i="2"/>
  <c r="AK19" i="3"/>
  <c r="AK13" i="3"/>
  <c r="B26" i="1"/>
  <c r="AC44" i="2"/>
  <c r="AH37" i="1"/>
  <c r="T31" i="2"/>
  <c r="T43" i="2"/>
  <c r="AK27" i="1"/>
  <c r="N4" i="2"/>
  <c r="AH22" i="3"/>
  <c r="N7" i="1"/>
  <c r="K15" i="1"/>
  <c r="AA14" i="5"/>
  <c r="K21" i="6"/>
  <c r="E34" i="1"/>
  <c r="C42" i="2"/>
  <c r="S31" i="1"/>
  <c r="E27" i="2"/>
  <c r="AD18" i="5"/>
  <c r="AK41" i="5"/>
  <c r="F29" i="3"/>
  <c r="C13" i="5"/>
  <c r="AD30" i="3"/>
  <c r="N39" i="5"/>
  <c r="S33" i="2"/>
  <c r="AL32" i="2"/>
  <c r="R7" i="1"/>
  <c r="AK30" i="4"/>
  <c r="AL7" i="4"/>
  <c r="AH36" i="4"/>
  <c r="T17" i="1"/>
  <c r="AL35" i="3"/>
  <c r="AH13" i="1"/>
  <c r="AI48" i="1"/>
  <c r="AJ48" i="4"/>
  <c r="AC26" i="1"/>
  <c r="AL31" i="2"/>
  <c r="F5" i="1"/>
  <c r="V16" i="5"/>
  <c r="AH44" i="2"/>
  <c r="R18" i="1"/>
  <c r="AB47" i="3"/>
  <c r="E46" i="1"/>
  <c r="AC51" i="2"/>
  <c r="B41" i="4"/>
  <c r="S51" i="4"/>
  <c r="AA48" i="1"/>
  <c r="C23" i="4"/>
  <c r="AB7" i="4"/>
  <c r="AL4" i="1"/>
  <c r="L51" i="5"/>
  <c r="F31" i="3"/>
  <c r="Z4" i="3"/>
  <c r="U47" i="1"/>
  <c r="Z13" i="2"/>
  <c r="D51" i="1"/>
  <c r="M50" i="6"/>
  <c r="M25" i="1"/>
  <c r="AJ11" i="3"/>
  <c r="M29" i="3"/>
  <c r="C9" i="4"/>
  <c r="J8" i="5"/>
  <c r="T49" i="3"/>
  <c r="AC23" i="4"/>
  <c r="T41" i="4"/>
  <c r="AA8" i="6"/>
  <c r="J23" i="4"/>
  <c r="C15" i="6"/>
  <c r="D42" i="5"/>
  <c r="V18" i="5"/>
  <c r="U5" i="3"/>
  <c r="AJ38" i="5"/>
  <c r="E49" i="5"/>
  <c r="U4" i="5"/>
  <c r="M15" i="1"/>
  <c r="C10" i="1"/>
  <c r="T43" i="3"/>
  <c r="U9" i="3"/>
  <c r="S51" i="6"/>
  <c r="B6" i="4"/>
  <c r="AC7" i="5"/>
  <c r="L35" i="6"/>
  <c r="R30" i="5"/>
  <c r="E16" i="4"/>
  <c r="R34" i="2"/>
  <c r="AA29" i="5"/>
  <c r="C23" i="5"/>
  <c r="AH36" i="3"/>
  <c r="R51" i="1"/>
  <c r="R51" i="4"/>
  <c r="AH28" i="1"/>
  <c r="U4" i="1"/>
  <c r="C44" i="1"/>
  <c r="AC6" i="1"/>
  <c r="E40" i="4"/>
  <c r="D37" i="3"/>
  <c r="AJ6" i="4"/>
  <c r="T15" i="3"/>
  <c r="Z45" i="4"/>
  <c r="AL33" i="2"/>
  <c r="T26" i="6"/>
  <c r="AC8" i="1"/>
  <c r="AB20" i="5"/>
  <c r="AL25" i="3"/>
  <c r="C49" i="1"/>
  <c r="AC23" i="1"/>
  <c r="J35" i="4"/>
  <c r="S8" i="3"/>
  <c r="D30" i="6"/>
  <c r="AA27" i="4"/>
  <c r="AI40" i="3"/>
  <c r="AI17" i="4"/>
  <c r="V30" i="2"/>
  <c r="T19" i="4"/>
  <c r="AI27" i="1"/>
  <c r="AK38" i="4"/>
  <c r="Z35" i="4"/>
  <c r="C19" i="5"/>
  <c r="U11" i="2"/>
  <c r="L8" i="5"/>
  <c r="AJ18" i="3"/>
  <c r="N16" i="2"/>
  <c r="M44" i="4"/>
  <c r="T36" i="4"/>
  <c r="AC47" i="2"/>
  <c r="D12" i="3"/>
  <c r="C26" i="1"/>
  <c r="Z13" i="1"/>
  <c r="K37" i="2"/>
  <c r="M20" i="5"/>
  <c r="T32" i="2"/>
  <c r="E38" i="1"/>
  <c r="C23" i="2"/>
  <c r="L48" i="4"/>
  <c r="AA6" i="5"/>
  <c r="L12" i="6"/>
  <c r="S47" i="5"/>
  <c r="AL10" i="1"/>
  <c r="AH14" i="1"/>
  <c r="AJ17" i="1"/>
  <c r="K46" i="5"/>
  <c r="Z37" i="5"/>
  <c r="D47" i="4"/>
  <c r="AA46" i="2"/>
  <c r="L42" i="6"/>
  <c r="AK29" i="3"/>
  <c r="Z14" i="3"/>
  <c r="R43" i="4"/>
  <c r="F50" i="6"/>
  <c r="Z14" i="4"/>
  <c r="AI39" i="4"/>
  <c r="K24" i="1"/>
  <c r="AI14" i="4"/>
  <c r="AC43" i="1"/>
  <c r="R25" i="1"/>
  <c r="V34" i="3"/>
  <c r="R33" i="1"/>
  <c r="AH24" i="2"/>
  <c r="S49" i="5"/>
  <c r="AI51" i="1"/>
  <c r="Z7" i="5"/>
  <c r="AC50" i="1"/>
  <c r="V49" i="2"/>
  <c r="M50" i="4"/>
  <c r="AJ10" i="5"/>
  <c r="S45" i="2"/>
  <c r="J6" i="1"/>
  <c r="U35" i="1"/>
  <c r="AI12" i="3"/>
  <c r="T41" i="1"/>
  <c r="B47" i="1"/>
  <c r="J5" i="3"/>
  <c r="L33" i="4"/>
  <c r="M51" i="2"/>
  <c r="U6" i="4"/>
  <c r="E34" i="2"/>
  <c r="AI5" i="1"/>
  <c r="J9" i="4"/>
  <c r="AA27" i="6"/>
  <c r="AB21" i="1"/>
  <c r="F39" i="5"/>
  <c r="AD25" i="3"/>
  <c r="V51" i="2"/>
  <c r="R46" i="2"/>
  <c r="AL50" i="3"/>
  <c r="AB23" i="1"/>
  <c r="J4" i="1"/>
  <c r="AA46" i="5"/>
  <c r="N28" i="6"/>
  <c r="R24" i="2"/>
  <c r="K18" i="1"/>
  <c r="AD4" i="2"/>
  <c r="E27" i="5"/>
  <c r="D20" i="2"/>
  <c r="N26" i="5"/>
  <c r="M46" i="3"/>
  <c r="AK37" i="1"/>
  <c r="V47" i="5"/>
  <c r="T48" i="5"/>
  <c r="AL22" i="4"/>
  <c r="D35" i="2"/>
  <c r="AA32" i="4"/>
  <c r="C31" i="5"/>
  <c r="K49" i="6"/>
  <c r="L47" i="1"/>
  <c r="L28" i="4"/>
  <c r="M30" i="2"/>
  <c r="D37" i="4"/>
  <c r="T39" i="2"/>
  <c r="L22" i="2"/>
  <c r="E21" i="1"/>
  <c r="AL41" i="3"/>
  <c r="AB50" i="1"/>
  <c r="AC31" i="3"/>
  <c r="AK29" i="1"/>
  <c r="N47" i="1"/>
  <c r="S34" i="5"/>
  <c r="V35" i="3"/>
  <c r="D44" i="1"/>
  <c r="S7" i="4"/>
  <c r="L50" i="1"/>
  <c r="K10" i="4"/>
  <c r="AH29" i="5"/>
  <c r="J14" i="4"/>
  <c r="AJ22" i="3"/>
  <c r="J42" i="5"/>
  <c r="AJ10" i="4"/>
  <c r="S37" i="2"/>
  <c r="D18" i="5"/>
  <c r="L27" i="2"/>
  <c r="AB11" i="5"/>
  <c r="J30" i="3"/>
  <c r="V9" i="2"/>
  <c r="V20" i="1"/>
  <c r="AC17" i="3"/>
  <c r="AJ18" i="2"/>
  <c r="F17" i="4"/>
  <c r="T23" i="2"/>
  <c r="E18" i="1"/>
  <c r="AJ28" i="3"/>
  <c r="S37" i="1"/>
  <c r="L34" i="5"/>
  <c r="T27" i="5"/>
  <c r="N48" i="5"/>
  <c r="M9" i="2"/>
  <c r="S17" i="1"/>
  <c r="AJ8" i="1"/>
  <c r="AA9" i="1"/>
  <c r="N10" i="5"/>
  <c r="Z30" i="5"/>
  <c r="L32" i="4"/>
  <c r="F21" i="4"/>
  <c r="R18" i="4"/>
  <c r="AL18" i="3"/>
  <c r="Z19" i="5"/>
  <c r="AB16" i="1"/>
  <c r="V6" i="5"/>
  <c r="B18" i="4"/>
  <c r="AA34" i="2"/>
  <c r="B46" i="4"/>
  <c r="N13" i="3"/>
  <c r="AH25" i="4"/>
  <c r="L10" i="3"/>
  <c r="AK36" i="4"/>
  <c r="AK49" i="2"/>
  <c r="AH27" i="1"/>
  <c r="J31" i="4"/>
  <c r="AH51" i="1"/>
  <c r="V23" i="4"/>
  <c r="B29" i="1"/>
  <c r="M11" i="4"/>
  <c r="E44" i="6"/>
  <c r="AL39" i="1"/>
  <c r="K26" i="6"/>
  <c r="F42" i="1"/>
  <c r="AJ13" i="2"/>
  <c r="T31" i="6"/>
  <c r="AA31" i="3"/>
  <c r="K32" i="5"/>
  <c r="B43" i="2"/>
  <c r="F9" i="4"/>
  <c r="R23" i="1"/>
  <c r="AD8" i="2"/>
  <c r="Z20" i="4"/>
  <c r="C37" i="2"/>
  <c r="D18" i="4"/>
  <c r="U46" i="5"/>
  <c r="T44" i="2"/>
  <c r="C21" i="2"/>
  <c r="AL35" i="4"/>
  <c r="AL44" i="1"/>
  <c r="L29" i="1"/>
  <c r="AA20" i="3"/>
  <c r="N16" i="6"/>
  <c r="J49" i="3"/>
  <c r="C49" i="4"/>
  <c r="T25" i="4"/>
  <c r="AJ23" i="3"/>
  <c r="AH26" i="2"/>
  <c r="V28" i="4"/>
  <c r="F9" i="1"/>
  <c r="F4" i="2"/>
  <c r="AD46" i="3"/>
  <c r="S11" i="4"/>
  <c r="AH19" i="3"/>
  <c r="C24" i="1"/>
  <c r="N21" i="3"/>
  <c r="AJ29" i="5"/>
  <c r="AB35" i="6"/>
  <c r="L9" i="4"/>
  <c r="M48" i="5"/>
  <c r="AA46" i="3"/>
  <c r="U51" i="4"/>
  <c r="R51" i="2"/>
  <c r="U46" i="2"/>
  <c r="C27" i="5"/>
  <c r="AD29" i="3"/>
  <c r="L33" i="3"/>
  <c r="T40" i="5"/>
  <c r="F32" i="1"/>
  <c r="C32" i="1"/>
  <c r="AL20" i="4"/>
  <c r="AD23" i="3"/>
  <c r="N21" i="6"/>
  <c r="AD30" i="4"/>
  <c r="AD15" i="2"/>
  <c r="AA13" i="5"/>
  <c r="J35" i="5"/>
  <c r="AC50" i="3"/>
  <c r="J34" i="5"/>
  <c r="AH30" i="5"/>
  <c r="F49" i="4"/>
  <c r="F36" i="2"/>
  <c r="C24" i="5"/>
  <c r="AL32" i="1"/>
  <c r="K6" i="3"/>
  <c r="AD12" i="1"/>
  <c r="D40" i="6"/>
  <c r="D38" i="5"/>
  <c r="U4" i="4"/>
  <c r="C5" i="2"/>
  <c r="R41" i="3"/>
  <c r="E49" i="4"/>
  <c r="AJ31" i="3"/>
  <c r="L18" i="5"/>
  <c r="T19" i="1"/>
  <c r="M25" i="4"/>
  <c r="AA10" i="4"/>
  <c r="R35" i="5"/>
  <c r="Z40" i="1"/>
  <c r="K43" i="2"/>
  <c r="Z48" i="2"/>
  <c r="L15" i="5"/>
  <c r="B17" i="5"/>
  <c r="K41" i="5"/>
  <c r="J32" i="2"/>
  <c r="U30" i="1"/>
  <c r="Z41" i="2"/>
  <c r="D51" i="3"/>
  <c r="AK8" i="2"/>
  <c r="V29" i="5"/>
  <c r="AH20" i="5"/>
  <c r="S15" i="1"/>
  <c r="E16" i="1"/>
  <c r="B15" i="2"/>
  <c r="N11" i="2"/>
  <c r="R24" i="3"/>
  <c r="D44" i="2"/>
  <c r="F14" i="3"/>
  <c r="N30" i="3"/>
  <c r="AI40" i="2"/>
  <c r="B30" i="3"/>
  <c r="AI24" i="5"/>
  <c r="U15" i="3"/>
  <c r="T26" i="5"/>
  <c r="AI51" i="5"/>
  <c r="E41" i="4"/>
  <c r="M47" i="4"/>
  <c r="Z14" i="1"/>
  <c r="V20" i="4"/>
  <c r="AC4" i="1"/>
  <c r="AJ18" i="4"/>
  <c r="C40" i="4"/>
  <c r="L24" i="3"/>
  <c r="N28" i="4"/>
  <c r="B43" i="3"/>
  <c r="E26" i="6"/>
  <c r="F31" i="1"/>
  <c r="M23" i="2"/>
  <c r="AD30" i="1"/>
  <c r="AJ48" i="1"/>
  <c r="J5" i="2"/>
  <c r="D9" i="5"/>
  <c r="AH8" i="4"/>
  <c r="AI16" i="5"/>
  <c r="AB37" i="5"/>
  <c r="B49" i="6"/>
  <c r="R17" i="4"/>
  <c r="AB29" i="6"/>
  <c r="R29" i="6"/>
  <c r="V42" i="3"/>
  <c r="Z31" i="5"/>
  <c r="F8" i="3"/>
  <c r="D7" i="5"/>
  <c r="M29" i="5"/>
  <c r="AJ27" i="5"/>
  <c r="V31" i="1"/>
  <c r="N28" i="3"/>
  <c r="R14" i="2"/>
  <c r="K50" i="3"/>
  <c r="E14" i="4"/>
  <c r="AJ16" i="1"/>
  <c r="AD23" i="1"/>
  <c r="M39" i="6"/>
  <c r="AI29" i="2"/>
  <c r="AK45" i="2"/>
  <c r="R32" i="3"/>
  <c r="E41" i="3"/>
  <c r="S23" i="5"/>
  <c r="R25" i="3"/>
  <c r="AK28" i="2"/>
  <c r="M51" i="1"/>
  <c r="E8" i="4"/>
  <c r="AL21" i="1"/>
  <c r="F43" i="4"/>
  <c r="M34" i="1"/>
  <c r="AI16" i="3"/>
  <c r="AD45" i="3"/>
  <c r="AB49" i="5"/>
  <c r="Z46" i="3"/>
  <c r="M47" i="2"/>
  <c r="T44" i="4"/>
  <c r="AD36" i="2"/>
  <c r="S31" i="3"/>
  <c r="E49" i="3"/>
  <c r="AI28" i="2"/>
  <c r="AI38" i="1"/>
  <c r="M9" i="5"/>
  <c r="S13" i="1"/>
  <c r="R47" i="1"/>
  <c r="C18" i="5"/>
  <c r="U32" i="4"/>
  <c r="V28" i="2"/>
  <c r="AJ22" i="2"/>
  <c r="S15" i="4"/>
  <c r="D49" i="6"/>
  <c r="C38" i="4"/>
  <c r="B20" i="1"/>
  <c r="K30" i="4"/>
  <c r="F6" i="5"/>
  <c r="AJ50" i="4"/>
  <c r="R12" i="5"/>
  <c r="AK26" i="2"/>
  <c r="AC21" i="1"/>
  <c r="V34" i="1"/>
  <c r="R29" i="4"/>
  <c r="AK10" i="1"/>
  <c r="E26" i="4"/>
  <c r="C48" i="1"/>
  <c r="AA19" i="2"/>
  <c r="R17" i="5"/>
  <c r="B39" i="2"/>
  <c r="N48" i="3"/>
  <c r="E17" i="3"/>
  <c r="M6" i="3"/>
  <c r="L47" i="2"/>
  <c r="Z20" i="5"/>
  <c r="AA6" i="4"/>
  <c r="AH36" i="5"/>
  <c r="V36" i="5"/>
  <c r="AC43" i="2"/>
  <c r="AB46" i="1"/>
  <c r="J23" i="1"/>
  <c r="AK37" i="3"/>
  <c r="AL22" i="3"/>
  <c r="AB25" i="2"/>
  <c r="N19" i="1"/>
  <c r="T10" i="2"/>
  <c r="M35" i="3"/>
  <c r="V16" i="3"/>
  <c r="U16" i="2"/>
  <c r="K47" i="1"/>
  <c r="F33" i="2"/>
  <c r="C6" i="4"/>
  <c r="U39" i="1"/>
  <c r="K19" i="3"/>
  <c r="D32" i="2"/>
  <c r="B28" i="2"/>
  <c r="C19" i="2"/>
  <c r="M43" i="5"/>
  <c r="M27" i="5"/>
  <c r="L39" i="5"/>
  <c r="S24" i="3"/>
  <c r="E43" i="3"/>
  <c r="AI41" i="6"/>
  <c r="U11" i="4"/>
  <c r="V48" i="4"/>
  <c r="K15" i="4"/>
  <c r="K43" i="5"/>
  <c r="K5" i="6"/>
  <c r="AD15" i="5"/>
  <c r="AB32" i="2"/>
  <c r="F5" i="4"/>
  <c r="L27" i="1"/>
  <c r="Z29" i="5"/>
  <c r="AD41" i="5"/>
  <c r="AL27" i="5"/>
  <c r="AC21" i="5"/>
  <c r="F16" i="1"/>
  <c r="AD51" i="3"/>
  <c r="U38" i="1"/>
  <c r="L35" i="1"/>
  <c r="Z35" i="3"/>
  <c r="T44" i="3"/>
  <c r="AC10" i="2"/>
  <c r="R42" i="5"/>
  <c r="AC28" i="6"/>
  <c r="B28" i="3"/>
  <c r="AB36" i="3"/>
  <c r="N51" i="2"/>
  <c r="AD4" i="4"/>
  <c r="C50" i="3"/>
  <c r="AA29" i="3"/>
  <c r="B24" i="3"/>
  <c r="D14" i="1"/>
  <c r="F32" i="5"/>
  <c r="Z40" i="4"/>
  <c r="F15" i="3"/>
  <c r="V50" i="1"/>
  <c r="K27" i="2"/>
  <c r="AK22" i="3"/>
  <c r="L19" i="2"/>
  <c r="AA14" i="6"/>
  <c r="L35" i="3"/>
  <c r="K31" i="1"/>
  <c r="AK25" i="2"/>
  <c r="U42" i="3"/>
  <c r="E37" i="5"/>
  <c r="S44" i="5"/>
  <c r="F50" i="4"/>
  <c r="F32" i="2"/>
  <c r="C32" i="3"/>
  <c r="F30" i="4"/>
  <c r="J37" i="1"/>
  <c r="S11" i="5"/>
  <c r="AJ34" i="5"/>
  <c r="Z10" i="3"/>
  <c r="M37" i="5"/>
  <c r="J51" i="4"/>
  <c r="AD8" i="1"/>
  <c r="B21" i="2"/>
  <c r="AA33" i="4"/>
  <c r="C38" i="3"/>
  <c r="R32" i="4"/>
  <c r="AH35" i="5"/>
  <c r="L38" i="2"/>
  <c r="L29" i="3"/>
  <c r="C46" i="1"/>
  <c r="S11" i="3"/>
  <c r="D7" i="6"/>
  <c r="M16" i="2"/>
  <c r="V38" i="3"/>
  <c r="R6" i="5"/>
  <c r="E43" i="5"/>
  <c r="AL6" i="2"/>
  <c r="M19" i="3"/>
  <c r="L49" i="2"/>
  <c r="L34" i="1"/>
  <c r="AL51" i="3"/>
  <c r="B11" i="5"/>
  <c r="N30" i="4"/>
  <c r="E27" i="4"/>
  <c r="R28" i="4"/>
  <c r="R4" i="5"/>
  <c r="T26" i="4"/>
  <c r="V30" i="5"/>
  <c r="M46" i="1"/>
  <c r="B15" i="5"/>
  <c r="R20" i="2"/>
  <c r="AB13" i="4"/>
  <c r="AJ20" i="2"/>
  <c r="AA15" i="3"/>
  <c r="D48" i="5"/>
  <c r="C17" i="5"/>
  <c r="B44" i="1"/>
  <c r="F40" i="1"/>
  <c r="T48" i="1"/>
  <c r="C33" i="5"/>
  <c r="L46" i="3"/>
  <c r="R11" i="2"/>
  <c r="AC25" i="5"/>
  <c r="AI27" i="2"/>
  <c r="AB17" i="3"/>
  <c r="AC43" i="4"/>
  <c r="L7" i="2"/>
  <c r="AC47" i="5"/>
  <c r="S12" i="4"/>
  <c r="E27" i="6"/>
  <c r="K39" i="2"/>
  <c r="AL43" i="5"/>
  <c r="F16" i="6"/>
  <c r="J5" i="5"/>
  <c r="AI17" i="2"/>
  <c r="B27" i="1"/>
  <c r="C31" i="4"/>
  <c r="K29" i="3"/>
  <c r="R17" i="3"/>
  <c r="L12" i="1"/>
  <c r="AB44" i="3"/>
  <c r="AH39" i="2"/>
  <c r="AH26" i="1"/>
  <c r="AL13" i="5"/>
  <c r="K50" i="5"/>
  <c r="E8" i="1"/>
  <c r="J27" i="3"/>
  <c r="AB27" i="3"/>
  <c r="U29" i="2"/>
  <c r="N43" i="3"/>
  <c r="U29" i="5"/>
  <c r="AJ9" i="1"/>
  <c r="J22" i="5"/>
  <c r="N41" i="3"/>
  <c r="AJ38" i="1"/>
  <c r="N18" i="1"/>
  <c r="D12" i="1"/>
  <c r="C21" i="3"/>
  <c r="AD25" i="4"/>
  <c r="AC13" i="4"/>
  <c r="R40" i="1"/>
  <c r="T33" i="4"/>
  <c r="B18" i="5"/>
  <c r="R27" i="3"/>
  <c r="D11" i="4"/>
  <c r="K13" i="5"/>
  <c r="B20" i="4"/>
  <c r="AI10" i="3"/>
  <c r="C42" i="3"/>
  <c r="E45" i="2"/>
  <c r="AD15" i="1"/>
  <c r="N49" i="4"/>
  <c r="D49" i="3"/>
  <c r="E32" i="3"/>
  <c r="AJ35" i="1"/>
  <c r="E46" i="5"/>
  <c r="AB47" i="1"/>
  <c r="AB26" i="4"/>
  <c r="D12" i="4"/>
  <c r="Z27" i="3"/>
  <c r="U51" i="5"/>
  <c r="AH35" i="1"/>
  <c r="F20" i="5"/>
  <c r="B13" i="4"/>
  <c r="AB8" i="2"/>
  <c r="AD27" i="2"/>
  <c r="F11" i="1"/>
  <c r="AL35" i="1"/>
  <c r="K38" i="1"/>
  <c r="E41" i="5"/>
  <c r="L29" i="6"/>
  <c r="K31" i="5"/>
  <c r="AA9" i="3"/>
  <c r="AJ29" i="3"/>
  <c r="Z38" i="1"/>
  <c r="M45" i="3"/>
  <c r="R19" i="4"/>
  <c r="M11" i="3"/>
  <c r="M8" i="4"/>
  <c r="L23" i="3"/>
  <c r="AA49" i="1"/>
  <c r="D39" i="5"/>
  <c r="T19" i="3"/>
  <c r="L5" i="5"/>
  <c r="L13" i="2"/>
  <c r="C22" i="4"/>
  <c r="F34" i="2"/>
  <c r="AL14" i="5"/>
  <c r="C12" i="6"/>
  <c r="AD8" i="3"/>
  <c r="AL51" i="5"/>
  <c r="AD41" i="4"/>
  <c r="V15" i="3"/>
  <c r="AJ20" i="1"/>
  <c r="K12" i="5"/>
  <c r="N24" i="4"/>
  <c r="AA24" i="1"/>
  <c r="V43" i="4"/>
  <c r="AL18" i="4"/>
  <c r="K26" i="3"/>
  <c r="E6" i="4"/>
  <c r="F47" i="3"/>
  <c r="B5" i="3"/>
  <c r="V47" i="2"/>
  <c r="AB17" i="2"/>
  <c r="S48" i="5"/>
  <c r="N9" i="4"/>
  <c r="U18" i="1"/>
  <c r="F6" i="4"/>
  <c r="AK38" i="2"/>
  <c r="AL13" i="3"/>
  <c r="R40" i="4"/>
  <c r="V48" i="1"/>
  <c r="AK23" i="2"/>
  <c r="N16" i="3"/>
  <c r="C44" i="2"/>
  <c r="AL38" i="5"/>
  <c r="S14" i="5"/>
  <c r="AJ11" i="1"/>
  <c r="AA34" i="4"/>
  <c r="AI22" i="4"/>
  <c r="N20" i="4"/>
  <c r="N12" i="4"/>
  <c r="AD49" i="4"/>
  <c r="AC36" i="2"/>
  <c r="AD11" i="3"/>
  <c r="AD46" i="5"/>
  <c r="T38" i="2"/>
  <c r="AL10" i="2"/>
  <c r="R31" i="2"/>
  <c r="B5" i="2"/>
  <c r="AA38" i="1"/>
  <c r="M45" i="5"/>
  <c r="J17" i="5"/>
  <c r="N37" i="3"/>
  <c r="AI19" i="4"/>
  <c r="S34" i="6"/>
  <c r="AH19" i="1"/>
  <c r="V35" i="5"/>
  <c r="AC20" i="1"/>
  <c r="B32" i="5"/>
  <c r="AD20" i="3"/>
  <c r="AL17" i="3"/>
  <c r="AD42" i="1"/>
  <c r="K31" i="2"/>
  <c r="AB34" i="2"/>
  <c r="AL30" i="5"/>
  <c r="F43" i="6"/>
  <c r="AK33" i="1"/>
  <c r="N9" i="5"/>
  <c r="AH33" i="3"/>
  <c r="S9" i="2"/>
  <c r="AD47" i="5"/>
  <c r="AD19" i="3"/>
  <c r="E8" i="5"/>
  <c r="S40" i="5"/>
  <c r="AA24" i="2"/>
  <c r="E24" i="2"/>
  <c r="AB13" i="3"/>
  <c r="D39" i="1"/>
  <c r="AB46" i="2"/>
  <c r="V38" i="2"/>
  <c r="L41" i="3"/>
  <c r="R21" i="6"/>
  <c r="AJ43" i="1"/>
  <c r="U16" i="3"/>
  <c r="U4" i="2"/>
  <c r="AL26" i="3"/>
  <c r="J47" i="1"/>
  <c r="F31" i="4"/>
  <c r="F24" i="6"/>
  <c r="R4" i="4"/>
  <c r="AJ36" i="3"/>
  <c r="N12" i="1"/>
  <c r="B35" i="1"/>
  <c r="AI8" i="5"/>
  <c r="T13" i="5"/>
  <c r="Z35" i="5"/>
  <c r="AK10" i="5"/>
  <c r="AJ26" i="5"/>
  <c r="R46" i="4"/>
  <c r="D23" i="1"/>
  <c r="M43" i="2"/>
  <c r="AJ16" i="5"/>
  <c r="B36" i="5"/>
  <c r="AD32" i="2"/>
  <c r="AJ18" i="1"/>
  <c r="T42" i="4"/>
  <c r="E41" i="2"/>
  <c r="V39" i="1"/>
  <c r="D9" i="4"/>
  <c r="AI32" i="4"/>
  <c r="AL41" i="5"/>
  <c r="AC31" i="1"/>
  <c r="AJ10" i="3"/>
  <c r="J15" i="2"/>
  <c r="V35" i="1"/>
  <c r="S41" i="6"/>
  <c r="K16" i="1"/>
  <c r="N45" i="1"/>
  <c r="AD6" i="1"/>
  <c r="S18" i="4"/>
  <c r="M51" i="4"/>
  <c r="F48" i="1"/>
  <c r="AL15" i="4"/>
  <c r="U34" i="3"/>
  <c r="D28" i="3"/>
  <c r="N37" i="5"/>
  <c r="V44" i="4"/>
  <c r="S36" i="5"/>
  <c r="E28" i="1"/>
  <c r="T35" i="3"/>
  <c r="AC8" i="2"/>
  <c r="Z8" i="2"/>
  <c r="F46" i="2"/>
  <c r="B12" i="1"/>
  <c r="C22" i="5"/>
  <c r="AI14" i="5"/>
  <c r="Z16" i="5"/>
  <c r="M18" i="2"/>
  <c r="J16" i="2"/>
  <c r="C28" i="1"/>
  <c r="AK43" i="1"/>
  <c r="N45" i="3"/>
  <c r="AJ30" i="3"/>
  <c r="D36" i="1"/>
  <c r="AL39" i="2"/>
  <c r="N27" i="3"/>
  <c r="AB14" i="5"/>
  <c r="T16" i="1"/>
  <c r="AK43" i="4"/>
  <c r="V26" i="4"/>
  <c r="Z26" i="1"/>
  <c r="F35" i="4"/>
  <c r="AA20" i="4"/>
  <c r="L34" i="4"/>
  <c r="AD21" i="4"/>
  <c r="Z5" i="2"/>
  <c r="AI28" i="4"/>
  <c r="D31" i="2"/>
  <c r="R49" i="1"/>
  <c r="V11" i="5"/>
  <c r="V49" i="3"/>
  <c r="C13" i="3"/>
  <c r="AA26" i="3"/>
  <c r="AK44" i="2"/>
  <c r="C35" i="5"/>
  <c r="U34" i="1"/>
  <c r="F42" i="3"/>
  <c r="AK17" i="1"/>
  <c r="S4" i="2"/>
  <c r="AH7" i="3"/>
  <c r="D23" i="6"/>
  <c r="N13" i="1"/>
  <c r="N34" i="3"/>
  <c r="E20" i="4"/>
  <c r="E26" i="5"/>
  <c r="T6" i="6"/>
  <c r="Z46" i="2"/>
  <c r="L49" i="4"/>
  <c r="T21" i="5"/>
  <c r="B30" i="1"/>
  <c r="K26" i="5"/>
  <c r="AL34" i="6"/>
  <c r="AK34" i="1"/>
  <c r="AJ51" i="4"/>
  <c r="AJ11" i="4"/>
  <c r="D47" i="6"/>
  <c r="AH5" i="4"/>
  <c r="V31" i="4"/>
  <c r="U40" i="4"/>
  <c r="T28" i="5"/>
  <c r="T42" i="2"/>
  <c r="AI29" i="3"/>
  <c r="F5" i="3"/>
  <c r="V30" i="3"/>
  <c r="B39" i="4"/>
  <c r="M48" i="4"/>
  <c r="AC10" i="4"/>
  <c r="N7" i="3"/>
  <c r="M12" i="3"/>
  <c r="F39" i="4"/>
  <c r="L33" i="1"/>
  <c r="N15" i="1"/>
  <c r="AD9" i="1"/>
  <c r="J35" i="2"/>
  <c r="AB24" i="4"/>
  <c r="AJ24" i="1"/>
  <c r="S15" i="3"/>
  <c r="F27" i="4"/>
  <c r="AL50" i="2"/>
  <c r="AI10" i="2"/>
  <c r="AD33" i="5"/>
  <c r="E30" i="2"/>
  <c r="Z10" i="4"/>
  <c r="C36" i="6"/>
  <c r="S26" i="5"/>
  <c r="AD28" i="4"/>
  <c r="J12" i="3"/>
  <c r="AI20" i="2"/>
  <c r="R19" i="1"/>
  <c r="C9" i="5"/>
  <c r="AL21" i="4"/>
  <c r="L39" i="4"/>
  <c r="AC46" i="5"/>
  <c r="E46" i="3"/>
  <c r="L39" i="1"/>
  <c r="F5" i="5"/>
  <c r="U47" i="5"/>
  <c r="T51" i="1"/>
  <c r="AJ34" i="1"/>
  <c r="AJ47" i="2"/>
  <c r="U25" i="3"/>
  <c r="AK20" i="5"/>
  <c r="AI44" i="2"/>
  <c r="AB27" i="5"/>
  <c r="L17" i="2"/>
  <c r="Z45" i="3"/>
  <c r="AD34" i="5"/>
  <c r="AD42" i="2"/>
  <c r="K23" i="3"/>
  <c r="AJ12" i="5"/>
  <c r="AD17" i="4"/>
  <c r="C14" i="1"/>
  <c r="AH32" i="1"/>
  <c r="Z41" i="1"/>
  <c r="Z38" i="2"/>
  <c r="M34" i="3"/>
  <c r="L17" i="5"/>
  <c r="AA10" i="3"/>
  <c r="K20" i="4"/>
  <c r="AC42" i="2"/>
  <c r="AH30" i="4"/>
  <c r="V9" i="5"/>
  <c r="AH6" i="4"/>
  <c r="E6" i="2"/>
  <c r="AH31" i="1"/>
  <c r="AA31" i="1"/>
  <c r="N45" i="4"/>
  <c r="C29" i="6"/>
  <c r="AK16" i="1"/>
  <c r="V28" i="5"/>
  <c r="N22" i="5"/>
  <c r="D15" i="5"/>
  <c r="T30" i="2"/>
  <c r="AA13" i="1"/>
  <c r="R40" i="6"/>
  <c r="AA47" i="2"/>
  <c r="S46" i="1"/>
  <c r="AJ17" i="5"/>
  <c r="C37" i="1"/>
  <c r="R19" i="3"/>
  <c r="AJ40" i="5"/>
  <c r="F24" i="4"/>
  <c r="T42" i="1"/>
  <c r="Z17" i="3"/>
  <c r="AJ5" i="2"/>
  <c r="AA43" i="1"/>
  <c r="Z30" i="4"/>
  <c r="AJ24" i="4"/>
  <c r="K40" i="5"/>
  <c r="AC5" i="3"/>
  <c r="L16" i="5"/>
  <c r="AH9" i="1"/>
  <c r="J7" i="4"/>
  <c r="E35" i="6"/>
  <c r="V37" i="1"/>
  <c r="B41" i="2"/>
  <c r="S19" i="2"/>
  <c r="S47" i="3"/>
  <c r="J45" i="2"/>
  <c r="E16" i="2"/>
  <c r="F21" i="3"/>
  <c r="V22" i="1"/>
  <c r="AC21" i="4"/>
  <c r="B37" i="2"/>
  <c r="AI10" i="4"/>
  <c r="B5" i="4"/>
  <c r="F10" i="4"/>
  <c r="U26" i="4"/>
  <c r="M34" i="4"/>
  <c r="AJ11" i="2"/>
  <c r="U16" i="4"/>
  <c r="J43" i="5"/>
  <c r="V18" i="3"/>
  <c r="J44" i="3"/>
  <c r="M43" i="4"/>
  <c r="AB9" i="3"/>
  <c r="AJ51" i="2"/>
  <c r="L6" i="5"/>
  <c r="E44" i="5"/>
  <c r="V14" i="5"/>
  <c r="AA49" i="4"/>
  <c r="C35" i="2"/>
  <c r="AB18" i="3"/>
  <c r="Z39" i="5"/>
  <c r="F41" i="5"/>
  <c r="T6" i="3"/>
  <c r="AH47" i="1"/>
  <c r="N24" i="5"/>
  <c r="AD23" i="5"/>
  <c r="S16" i="6"/>
  <c r="J50" i="5"/>
  <c r="AH36" i="6"/>
  <c r="AH35" i="2"/>
  <c r="B30" i="2"/>
  <c r="N25" i="3"/>
  <c r="AI35" i="4"/>
  <c r="B35" i="3"/>
  <c r="AK40" i="1"/>
  <c r="B22" i="4"/>
  <c r="AJ12" i="3"/>
  <c r="Z24" i="3"/>
  <c r="F15" i="4"/>
  <c r="AJ14" i="1"/>
  <c r="AB25" i="5"/>
  <c r="F15" i="2"/>
  <c r="Z32" i="5"/>
  <c r="AD10" i="1"/>
  <c r="Z5" i="4"/>
  <c r="AD9" i="2"/>
  <c r="F36" i="5"/>
  <c r="AI44" i="5"/>
  <c r="R50" i="5"/>
  <c r="AH35" i="4"/>
  <c r="AC5" i="1"/>
  <c r="M17" i="3"/>
  <c r="AJ27" i="2"/>
  <c r="AB4" i="1"/>
  <c r="M16" i="1"/>
  <c r="S17" i="3"/>
  <c r="C5" i="1"/>
  <c r="M39" i="2"/>
  <c r="C15" i="1"/>
  <c r="L40" i="4"/>
  <c r="B19" i="4"/>
  <c r="U5" i="4"/>
  <c r="J11" i="1"/>
  <c r="T33" i="2"/>
  <c r="AC48" i="4"/>
  <c r="AD36" i="3"/>
  <c r="S13" i="4"/>
  <c r="U29" i="4"/>
  <c r="AI34" i="5"/>
  <c r="J38" i="1"/>
  <c r="R34" i="4"/>
  <c r="Z20" i="2"/>
  <c r="T38" i="5"/>
  <c r="K22" i="3"/>
  <c r="S50" i="4"/>
  <c r="S9" i="5"/>
  <c r="AA45" i="2"/>
  <c r="AK45" i="4"/>
  <c r="AA35" i="3"/>
  <c r="Z16" i="2"/>
  <c r="V13" i="4"/>
  <c r="C45" i="6"/>
  <c r="J31" i="3"/>
  <c r="AA31" i="4"/>
  <c r="AC39" i="4"/>
  <c r="U27" i="3"/>
  <c r="U9" i="5"/>
  <c r="C11" i="4"/>
  <c r="AJ21" i="2"/>
  <c r="AC40" i="5"/>
  <c r="J50" i="4"/>
  <c r="D25" i="2"/>
  <c r="E23" i="3"/>
  <c r="M8" i="5"/>
  <c r="S50" i="3"/>
  <c r="AA32" i="2"/>
  <c r="AI34" i="4"/>
  <c r="AJ45" i="3"/>
  <c r="U30" i="6"/>
  <c r="K51" i="4"/>
  <c r="C19" i="3"/>
  <c r="N42" i="3"/>
  <c r="K17" i="4"/>
  <c r="AC16" i="2"/>
  <c r="U17" i="1"/>
  <c r="S37" i="4"/>
  <c r="Z44" i="4"/>
  <c r="AB49" i="3"/>
  <c r="R28" i="3"/>
  <c r="AC17" i="1"/>
  <c r="AJ34" i="3"/>
  <c r="S28" i="4"/>
  <c r="L41" i="1"/>
  <c r="J26" i="5"/>
  <c r="N19" i="5"/>
  <c r="K24" i="3"/>
  <c r="AK42" i="6"/>
  <c r="T8" i="2"/>
  <c r="S50" i="5"/>
  <c r="B36" i="2"/>
  <c r="AA31" i="5"/>
  <c r="N25" i="5"/>
  <c r="Z40" i="3"/>
  <c r="T48" i="2"/>
  <c r="S8" i="1"/>
  <c r="U27" i="5"/>
  <c r="B50" i="2"/>
  <c r="D48" i="3"/>
  <c r="B33" i="4"/>
  <c r="J6" i="4"/>
  <c r="M5" i="4"/>
  <c r="L41" i="2"/>
  <c r="N22" i="2"/>
  <c r="K49" i="3"/>
  <c r="Z32" i="1"/>
  <c r="M14" i="5"/>
  <c r="AI48" i="2"/>
  <c r="B29" i="3"/>
  <c r="AJ34" i="2"/>
  <c r="E4" i="5"/>
  <c r="B51" i="2"/>
  <c r="AI11" i="3"/>
  <c r="N30" i="1"/>
  <c r="R35" i="2"/>
  <c r="Z35" i="6"/>
  <c r="L22" i="3"/>
  <c r="M46" i="4"/>
  <c r="J38" i="6"/>
  <c r="AC20" i="3"/>
  <c r="L20" i="3"/>
  <c r="B12" i="6"/>
  <c r="AI46" i="2"/>
  <c r="N38" i="3"/>
  <c r="AA47" i="4"/>
  <c r="AL20" i="5"/>
  <c r="E19" i="5"/>
  <c r="T12" i="1"/>
  <c r="AD39" i="5"/>
  <c r="C14" i="5"/>
  <c r="U31" i="2"/>
  <c r="V14" i="3"/>
  <c r="N42" i="1"/>
  <c r="U30" i="5"/>
  <c r="AK16" i="2"/>
  <c r="AJ30" i="2"/>
  <c r="U30" i="2"/>
  <c r="F38" i="6"/>
  <c r="V9" i="3"/>
  <c r="AJ22" i="1"/>
  <c r="C14" i="4"/>
  <c r="AI32" i="1"/>
  <c r="AA41" i="4"/>
  <c r="K5" i="3"/>
  <c r="Z21" i="4"/>
  <c r="B34" i="1"/>
  <c r="V51" i="4"/>
  <c r="N16" i="4"/>
  <c r="N25" i="2"/>
  <c r="AK8" i="3"/>
  <c r="AA9" i="4"/>
  <c r="F38" i="1"/>
  <c r="V37" i="2"/>
  <c r="B48" i="4"/>
  <c r="B47" i="4"/>
  <c r="AD43" i="4"/>
  <c r="R38" i="5"/>
  <c r="M10" i="1"/>
  <c r="AH32" i="4"/>
  <c r="AJ28" i="5"/>
  <c r="N44" i="4"/>
  <c r="AJ4" i="3"/>
  <c r="AH44" i="1"/>
  <c r="B9" i="3"/>
  <c r="C12" i="2"/>
  <c r="K23" i="2"/>
  <c r="T25" i="3"/>
  <c r="J21" i="2"/>
  <c r="C43" i="5"/>
  <c r="AK17" i="4"/>
  <c r="K12" i="6"/>
  <c r="K36" i="5"/>
  <c r="AA37" i="5"/>
  <c r="D26" i="4"/>
  <c r="F10" i="2"/>
  <c r="C13" i="4"/>
  <c r="AB40" i="4"/>
  <c r="V29" i="2"/>
  <c r="AK39" i="2"/>
  <c r="C26" i="3"/>
  <c r="F6" i="2"/>
  <c r="C32" i="2"/>
  <c r="K46" i="2"/>
  <c r="AJ17" i="4"/>
  <c r="K33" i="2"/>
  <c r="AA22" i="4"/>
  <c r="L36" i="4"/>
  <c r="AH32" i="5"/>
  <c r="E38" i="4"/>
  <c r="AJ50" i="3"/>
  <c r="U19" i="4"/>
  <c r="M30" i="5"/>
  <c r="AA48" i="4"/>
  <c r="AD11" i="2"/>
  <c r="J23" i="5"/>
  <c r="U4" i="3"/>
  <c r="AK6" i="2"/>
  <c r="C31" i="3"/>
  <c r="C17" i="1"/>
  <c r="T39" i="1"/>
  <c r="M40" i="5"/>
  <c r="AH4" i="2"/>
  <c r="D42" i="3"/>
  <c r="AK15" i="1"/>
  <c r="AI34" i="2"/>
  <c r="V46" i="3"/>
  <c r="J37" i="4"/>
  <c r="U44" i="1"/>
  <c r="R6" i="3"/>
  <c r="AL45" i="2"/>
  <c r="AC39" i="3"/>
  <c r="R7" i="5"/>
  <c r="U45" i="6"/>
  <c r="D18" i="3"/>
  <c r="F10" i="6"/>
  <c r="AJ15" i="2"/>
  <c r="F47" i="1"/>
  <c r="M4" i="1"/>
  <c r="T36" i="5"/>
  <c r="AD8" i="4"/>
  <c r="N35" i="5"/>
  <c r="D27" i="3"/>
  <c r="AB36" i="5"/>
  <c r="AD45" i="2"/>
  <c r="F26" i="5"/>
  <c r="AJ40" i="1"/>
  <c r="M38" i="4"/>
  <c r="E21" i="5"/>
  <c r="AL8" i="5"/>
  <c r="AB41" i="3"/>
  <c r="AK45" i="5"/>
  <c r="J41" i="6"/>
  <c r="N50" i="2"/>
  <c r="S42" i="3"/>
  <c r="E37" i="4"/>
  <c r="B7" i="2"/>
  <c r="AB32" i="3"/>
  <c r="F18" i="3"/>
  <c r="AH18" i="3"/>
  <c r="AH8" i="2"/>
  <c r="T6" i="1"/>
  <c r="AA39" i="3"/>
  <c r="AL36" i="3"/>
  <c r="T38" i="3"/>
  <c r="L20" i="2"/>
  <c r="Z50" i="1"/>
  <c r="AI10" i="1"/>
  <c r="D28" i="1"/>
  <c r="AL17" i="1"/>
  <c r="AJ15" i="1"/>
  <c r="K37" i="1"/>
  <c r="U10" i="2"/>
  <c r="J42" i="3"/>
  <c r="AD16" i="4"/>
  <c r="AA28" i="3"/>
  <c r="U27" i="2"/>
  <c r="L27" i="4"/>
  <c r="T48" i="3"/>
  <c r="AL29" i="3"/>
  <c r="E23" i="5"/>
  <c r="M5" i="2"/>
  <c r="AK28" i="3"/>
  <c r="M49" i="3"/>
  <c r="AI50" i="3"/>
  <c r="V41" i="4"/>
  <c r="K4" i="3"/>
  <c r="B43" i="5"/>
  <c r="D6" i="5"/>
  <c r="AA18" i="4"/>
  <c r="U19" i="1"/>
  <c r="Z51" i="4"/>
  <c r="AD31" i="2"/>
  <c r="T15" i="5"/>
  <c r="AC12" i="3"/>
  <c r="AD28" i="1"/>
  <c r="N47" i="2"/>
  <c r="L33" i="6"/>
  <c r="L13" i="4"/>
  <c r="AB16" i="2"/>
  <c r="D35" i="6"/>
  <c r="AL5" i="3"/>
  <c r="Z39" i="4"/>
  <c r="K15" i="6"/>
  <c r="T35" i="2"/>
  <c r="T8" i="1"/>
  <c r="U24" i="2"/>
  <c r="AL7" i="1"/>
  <c r="U50" i="5"/>
  <c r="S4" i="5"/>
  <c r="D26" i="6"/>
  <c r="J4" i="3"/>
  <c r="R44" i="5"/>
  <c r="AH11" i="2"/>
  <c r="Z21" i="3"/>
  <c r="AC34" i="1"/>
  <c r="AB48" i="1"/>
  <c r="AI16" i="1"/>
  <c r="E39" i="3"/>
  <c r="AA21" i="3"/>
  <c r="AB36" i="2"/>
  <c r="C29" i="5"/>
  <c r="D5" i="2"/>
  <c r="F48" i="3"/>
  <c r="M40" i="2"/>
  <c r="V33" i="6"/>
  <c r="B48" i="5"/>
  <c r="AL48" i="4"/>
  <c r="N6" i="5"/>
  <c r="K27" i="6"/>
  <c r="Z11" i="3"/>
  <c r="J41" i="4"/>
  <c r="M10" i="2"/>
  <c r="T9" i="5"/>
  <c r="L44" i="4"/>
  <c r="AI51" i="2"/>
  <c r="N23" i="5"/>
  <c r="K17" i="1"/>
  <c r="AK41" i="1"/>
  <c r="AL14" i="4"/>
  <c r="AH33" i="4"/>
  <c r="AL33" i="4"/>
  <c r="M41" i="1"/>
  <c r="F6" i="6"/>
  <c r="E33" i="1"/>
  <c r="D19" i="3"/>
  <c r="C34" i="1"/>
  <c r="AH42" i="3"/>
  <c r="B42" i="5"/>
  <c r="R11" i="4"/>
  <c r="C9" i="3"/>
  <c r="C8" i="4"/>
  <c r="E4" i="6"/>
  <c r="B12" i="4"/>
  <c r="B16" i="3"/>
  <c r="AC40" i="2"/>
  <c r="AI45" i="3"/>
  <c r="S9" i="1"/>
  <c r="U44" i="2"/>
  <c r="AI32" i="2"/>
  <c r="AA8" i="1"/>
  <c r="AK7" i="1"/>
  <c r="C7" i="5"/>
  <c r="AA23" i="1"/>
  <c r="V26" i="6"/>
  <c r="E51" i="4"/>
  <c r="B4" i="6"/>
  <c r="Z34" i="3"/>
  <c r="K4" i="1"/>
  <c r="C8" i="3"/>
  <c r="B45" i="3"/>
  <c r="AL25" i="5"/>
  <c r="J16" i="5"/>
  <c r="N41" i="6"/>
  <c r="U47" i="3"/>
  <c r="F26" i="2"/>
  <c r="F35" i="2"/>
  <c r="T21" i="1"/>
  <c r="L21" i="2"/>
  <c r="AK32" i="4"/>
  <c r="B27" i="3"/>
  <c r="C48" i="4"/>
  <c r="S43" i="1"/>
  <c r="AI31" i="4"/>
  <c r="B5" i="1"/>
  <c r="V42" i="4"/>
  <c r="AB49" i="4"/>
  <c r="Z14" i="5"/>
  <c r="E24" i="4"/>
  <c r="AL15" i="3"/>
  <c r="J26" i="3"/>
  <c r="U17" i="4"/>
  <c r="M29" i="4"/>
  <c r="T48" i="6"/>
  <c r="U40" i="2"/>
  <c r="AK25" i="4"/>
  <c r="T4" i="4"/>
  <c r="V40" i="3"/>
  <c r="K12" i="4"/>
  <c r="AC17" i="5"/>
  <c r="AJ47" i="1"/>
  <c r="V14" i="2"/>
  <c r="S23" i="4"/>
  <c r="AK24" i="5"/>
  <c r="F51" i="2"/>
  <c r="C47" i="5"/>
  <c r="AJ26" i="4"/>
  <c r="AH45" i="5"/>
  <c r="F12" i="6"/>
  <c r="AK35" i="2"/>
  <c r="AJ21" i="1"/>
  <c r="AK31" i="2"/>
  <c r="AJ20" i="4"/>
  <c r="AB9" i="4"/>
  <c r="R9" i="4"/>
  <c r="K30" i="5"/>
  <c r="U8" i="4"/>
  <c r="AC32" i="3"/>
  <c r="R22" i="2"/>
  <c r="AA11" i="6"/>
  <c r="B23" i="2"/>
  <c r="AH23" i="1"/>
  <c r="K29" i="5"/>
  <c r="M36" i="1"/>
  <c r="AD22" i="4"/>
  <c r="K49" i="4"/>
  <c r="AL25" i="4"/>
  <c r="N50" i="4"/>
  <c r="J48" i="1"/>
  <c r="E44" i="1"/>
  <c r="AL42" i="2"/>
  <c r="AI42" i="3"/>
  <c r="U16" i="1"/>
  <c r="C51" i="4"/>
  <c r="R18" i="2"/>
  <c r="F29" i="4"/>
  <c r="AB34" i="4"/>
  <c r="AI7" i="4"/>
  <c r="F51" i="1"/>
  <c r="C51" i="5"/>
  <c r="Z28" i="4"/>
  <c r="AL14" i="1"/>
  <c r="AL31" i="1"/>
  <c r="AI39" i="2"/>
  <c r="K16" i="5"/>
  <c r="E11" i="1"/>
  <c r="R34" i="5"/>
  <c r="T16" i="2"/>
  <c r="AC31" i="2"/>
  <c r="AJ51" i="1"/>
  <c r="V25" i="3"/>
  <c r="AI18" i="4"/>
  <c r="Z34" i="4"/>
  <c r="E40" i="3"/>
  <c r="U18" i="4"/>
  <c r="D4" i="2"/>
  <c r="J31" i="2"/>
  <c r="J8" i="3"/>
  <c r="U18" i="5"/>
  <c r="AL16" i="2"/>
  <c r="U47" i="4"/>
  <c r="M26" i="1"/>
  <c r="AI26" i="3"/>
  <c r="N48" i="1"/>
  <c r="L38" i="4"/>
  <c r="V23" i="6"/>
  <c r="Z22" i="2"/>
  <c r="R18" i="5"/>
  <c r="R45" i="4"/>
  <c r="E14" i="3"/>
  <c r="D18" i="2"/>
  <c r="AD49" i="1"/>
  <c r="U28" i="3"/>
  <c r="AK47" i="3"/>
  <c r="S20" i="5"/>
  <c r="M26" i="3"/>
  <c r="Z21" i="1"/>
  <c r="S41" i="1"/>
  <c r="M40" i="3"/>
  <c r="AH31" i="4"/>
  <c r="N32" i="3"/>
  <c r="M42" i="1"/>
  <c r="T23" i="4"/>
  <c r="T30" i="1"/>
  <c r="AI38" i="3"/>
  <c r="AD43" i="2"/>
  <c r="V25" i="1"/>
  <c r="E14" i="5"/>
  <c r="N39" i="2"/>
  <c r="L38" i="3"/>
  <c r="T48" i="4"/>
  <c r="AH10" i="3"/>
  <c r="AK21" i="2"/>
  <c r="L18" i="2"/>
  <c r="AC29" i="2"/>
  <c r="J46" i="3"/>
  <c r="AD5" i="4"/>
  <c r="L4" i="4"/>
  <c r="D39" i="2"/>
  <c r="AK36" i="5"/>
  <c r="E48" i="3"/>
  <c r="AH7" i="1"/>
  <c r="AJ36" i="5"/>
  <c r="R37" i="3"/>
  <c r="F10" i="5"/>
  <c r="L41" i="4"/>
  <c r="AD32" i="1"/>
  <c r="M4" i="4"/>
  <c r="M44" i="6"/>
  <c r="AL12" i="5"/>
  <c r="L26" i="2"/>
  <c r="Z44" i="2"/>
  <c r="D29" i="3"/>
  <c r="N44" i="3"/>
  <c r="B41" i="5"/>
  <c r="T38" i="4"/>
  <c r="D4" i="1"/>
  <c r="AB13" i="2"/>
  <c r="AB43" i="1"/>
  <c r="C42" i="4"/>
  <c r="J38" i="3"/>
  <c r="L51" i="1"/>
  <c r="AI21" i="2"/>
  <c r="AJ16" i="3"/>
  <c r="E45" i="5"/>
  <c r="E21" i="6"/>
  <c r="F50" i="1"/>
  <c r="T7" i="5"/>
  <c r="S47" i="1"/>
  <c r="R19" i="5"/>
  <c r="AC30" i="3"/>
  <c r="T46" i="5"/>
  <c r="F36" i="3"/>
  <c r="AB34" i="1"/>
  <c r="L43" i="2"/>
  <c r="AK33" i="4"/>
  <c r="S48" i="3"/>
  <c r="C25" i="5"/>
  <c r="K20" i="2"/>
  <c r="AC6" i="4"/>
  <c r="M33" i="2"/>
  <c r="F14" i="1"/>
  <c r="AL22" i="2"/>
  <c r="K36" i="3"/>
  <c r="M18" i="1"/>
  <c r="C28" i="4"/>
  <c r="AK23" i="1"/>
  <c r="AI36" i="3"/>
  <c r="AB41" i="4"/>
  <c r="AL30" i="4"/>
  <c r="S24" i="2"/>
  <c r="U51" i="1"/>
  <c r="AC45" i="4"/>
  <c r="C40" i="6"/>
  <c r="C20" i="2"/>
  <c r="AK15" i="5"/>
  <c r="AB4" i="5"/>
  <c r="T16" i="6"/>
  <c r="AL21" i="2"/>
  <c r="AA40" i="2"/>
  <c r="AI40" i="5"/>
  <c r="S32" i="4"/>
  <c r="V49" i="5"/>
  <c r="T6" i="5"/>
  <c r="AH51" i="2"/>
  <c r="AA26" i="4"/>
  <c r="J47" i="4"/>
  <c r="C49" i="5"/>
  <c r="S26" i="2"/>
  <c r="F36" i="4"/>
  <c r="K41" i="2"/>
  <c r="L25" i="6"/>
  <c r="AH51" i="4"/>
  <c r="AB50" i="4"/>
  <c r="V32" i="4"/>
  <c r="F4" i="5"/>
  <c r="S25" i="3"/>
  <c r="AI35" i="5"/>
  <c r="AH31" i="2"/>
  <c r="AJ21" i="4"/>
  <c r="AC10" i="5"/>
  <c r="R13" i="1"/>
  <c r="D17" i="4"/>
  <c r="K48" i="2"/>
  <c r="AK5" i="4"/>
  <c r="Z42" i="5"/>
  <c r="E8" i="6"/>
  <c r="M8" i="3"/>
  <c r="V45" i="1"/>
  <c r="C39" i="4"/>
  <c r="U16" i="5"/>
  <c r="V26" i="1"/>
  <c r="V6" i="1"/>
  <c r="L47" i="4"/>
  <c r="B20" i="3"/>
  <c r="M8" i="6"/>
  <c r="K47" i="5"/>
  <c r="M44" i="5"/>
  <c r="AJ49" i="4"/>
  <c r="T32" i="6"/>
  <c r="E12" i="3"/>
  <c r="AD39" i="1"/>
  <c r="AK40" i="3"/>
  <c r="J34" i="3"/>
  <c r="B9" i="5"/>
  <c r="D4" i="3"/>
  <c r="AI31" i="3"/>
  <c r="R22" i="6"/>
  <c r="J17" i="1"/>
  <c r="AD36" i="1"/>
  <c r="V24" i="2"/>
  <c r="AI5" i="2"/>
  <c r="AK28" i="5"/>
  <c r="T14" i="1"/>
  <c r="T9" i="6"/>
  <c r="AH30" i="3"/>
  <c r="AH19" i="4"/>
  <c r="V4" i="3"/>
  <c r="E8" i="2"/>
  <c r="AA7" i="2"/>
  <c r="B38" i="2"/>
  <c r="K23" i="4"/>
  <c r="M12" i="6"/>
  <c r="AK42" i="2"/>
  <c r="D18" i="6"/>
  <c r="L45" i="5"/>
  <c r="F44" i="1"/>
  <c r="AH25" i="1"/>
  <c r="AH46" i="1"/>
  <c r="U34" i="5"/>
  <c r="J40" i="3"/>
  <c r="T13" i="1"/>
  <c r="D9" i="3"/>
  <c r="K32" i="1"/>
  <c r="B25" i="4"/>
  <c r="AJ33" i="2"/>
  <c r="AL23" i="3"/>
  <c r="V41" i="2"/>
  <c r="AL48" i="3"/>
  <c r="AA32" i="1"/>
  <c r="D25" i="1"/>
  <c r="R15" i="4"/>
  <c r="AH49" i="1"/>
  <c r="U34" i="2"/>
  <c r="J28" i="1"/>
  <c r="E34" i="5"/>
  <c r="AA50" i="2"/>
  <c r="AC41" i="2"/>
</calcChain>
</file>

<file path=xl/sharedStrings.xml><?xml version="1.0" encoding="utf-8"?>
<sst xmlns="http://schemas.openxmlformats.org/spreadsheetml/2006/main" count="1673" uniqueCount="70">
  <si>
    <t>居住者</t>
  </si>
  <si>
    <t>勤務者</t>
  </si>
  <si>
    <t>来街者</t>
  </si>
  <si>
    <t>5時</t>
  </si>
  <si>
    <t>5時半</t>
  </si>
  <si>
    <t>6時</t>
  </si>
  <si>
    <t>6時半</t>
  </si>
  <si>
    <t>7時</t>
  </si>
  <si>
    <t>7時半</t>
  </si>
  <si>
    <t>8時</t>
  </si>
  <si>
    <t>8時半</t>
  </si>
  <si>
    <t>9時</t>
  </si>
  <si>
    <t>9時半</t>
  </si>
  <si>
    <t>10時</t>
  </si>
  <si>
    <t>10時半</t>
  </si>
  <si>
    <t>11時</t>
  </si>
  <si>
    <t>11時半</t>
  </si>
  <si>
    <t>12時</t>
  </si>
  <si>
    <t>12時半</t>
  </si>
  <si>
    <t>13時</t>
  </si>
  <si>
    <t>13時半</t>
  </si>
  <si>
    <t>14時</t>
  </si>
  <si>
    <t>14時半</t>
  </si>
  <si>
    <t>15時</t>
  </si>
  <si>
    <t>15時半</t>
  </si>
  <si>
    <t>16時</t>
  </si>
  <si>
    <t>16時半</t>
  </si>
  <si>
    <t>17時</t>
  </si>
  <si>
    <t>17時半</t>
  </si>
  <si>
    <t>18時</t>
  </si>
  <si>
    <t>18時半</t>
  </si>
  <si>
    <t>19時</t>
  </si>
  <si>
    <t>19時半</t>
  </si>
  <si>
    <t>20時</t>
  </si>
  <si>
    <t>20時半</t>
  </si>
  <si>
    <t>21時</t>
  </si>
  <si>
    <t>21時半</t>
  </si>
  <si>
    <t>22時</t>
  </si>
  <si>
    <t>22時半</t>
  </si>
  <si>
    <t>23時</t>
  </si>
  <si>
    <t>23時半</t>
  </si>
  <si>
    <t>24時</t>
  </si>
  <si>
    <t>24時半</t>
  </si>
  <si>
    <t>25時</t>
  </si>
  <si>
    <t>25時半</t>
  </si>
  <si>
    <t>26時</t>
  </si>
  <si>
    <t>26時半</t>
  </si>
  <si>
    <t>27時</t>
  </si>
  <si>
    <t>27時半</t>
  </si>
  <si>
    <t>28時</t>
  </si>
  <si>
    <t>28時半</t>
  </si>
  <si>
    <t>（１）唐津駅周辺エリア</t>
    <rPh sb="3" eb="6">
      <t>カラツエキ</t>
    </rPh>
    <rPh sb="6" eb="8">
      <t>シュウヘン</t>
    </rPh>
    <phoneticPr fontId="1"/>
  </si>
  <si>
    <t>平日</t>
    <rPh sb="0" eb="2">
      <t>ヘイジツ</t>
    </rPh>
    <phoneticPr fontId="1"/>
  </si>
  <si>
    <t>休日</t>
    <rPh sb="0" eb="2">
      <t>キュウジツ</t>
    </rPh>
    <phoneticPr fontId="1"/>
  </si>
  <si>
    <t>2020年</t>
    <rPh sb="4" eb="5">
      <t>ネン</t>
    </rPh>
    <phoneticPr fontId="1"/>
  </si>
  <si>
    <t>2021年</t>
    <rPh sb="4" eb="5">
      <t>ネン</t>
    </rPh>
    <phoneticPr fontId="1"/>
  </si>
  <si>
    <t>単位：人</t>
    <rPh sb="0" eb="2">
      <t>タンイ</t>
    </rPh>
    <rPh sb="3" eb="4">
      <t>ヒト</t>
    </rPh>
    <phoneticPr fontId="1"/>
  </si>
  <si>
    <t>時間帯別滞在人口（平日、休日、属性別）</t>
    <rPh sb="0" eb="4">
      <t>ジカンタイベツ</t>
    </rPh>
    <rPh sb="4" eb="8">
      <t>タイザイジンコウ</t>
    </rPh>
    <rPh sb="9" eb="11">
      <t>ヘイジツ</t>
    </rPh>
    <rPh sb="12" eb="14">
      <t>キュウジツ</t>
    </rPh>
    <rPh sb="15" eb="18">
      <t>ゾクセイベツ</t>
    </rPh>
    <phoneticPr fontId="1"/>
  </si>
  <si>
    <t>（２）中央商店街エリア</t>
    <rPh sb="3" eb="5">
      <t>チュウオウ</t>
    </rPh>
    <rPh sb="5" eb="8">
      <t>ショウテンガイ</t>
    </rPh>
    <phoneticPr fontId="1"/>
  </si>
  <si>
    <t>（３）中心市街地北側エリア</t>
    <rPh sb="3" eb="5">
      <t>チュウシン</t>
    </rPh>
    <rPh sb="5" eb="8">
      <t>シガイチ</t>
    </rPh>
    <rPh sb="8" eb="10">
      <t>キタガワ</t>
    </rPh>
    <phoneticPr fontId="1"/>
  </si>
  <si>
    <t>（４）浜崎駅周辺エリア</t>
    <rPh sb="3" eb="5">
      <t>ハマサキ</t>
    </rPh>
    <rPh sb="5" eb="6">
      <t>エキ</t>
    </rPh>
    <rPh sb="6" eb="8">
      <t>シュウヘン</t>
    </rPh>
    <phoneticPr fontId="1"/>
  </si>
  <si>
    <t>（５）呼子朝市エリア</t>
    <rPh sb="3" eb="5">
      <t>ヨブコ</t>
    </rPh>
    <rPh sb="5" eb="7">
      <t>アサイチ</t>
    </rPh>
    <phoneticPr fontId="1"/>
  </si>
  <si>
    <t>（６）鎮西町名護屋・波戸エリア</t>
    <rPh sb="3" eb="6">
      <t>チンゼイマチ</t>
    </rPh>
    <rPh sb="6" eb="9">
      <t>ナゴヤ</t>
    </rPh>
    <rPh sb="10" eb="12">
      <t>ハド</t>
    </rPh>
    <phoneticPr fontId="1"/>
  </si>
  <si>
    <t>※居住者・勤務者・来街者は月合計</t>
    <rPh sb="1" eb="4">
      <t>キョジュウシャ</t>
    </rPh>
    <rPh sb="5" eb="8">
      <t>キンムシャ</t>
    </rPh>
    <rPh sb="9" eb="12">
      <t>ライガイシャ</t>
    </rPh>
    <rPh sb="13" eb="16">
      <t>ツキゴウケイ</t>
    </rPh>
    <phoneticPr fontId="1"/>
  </si>
  <si>
    <t>　平日・休日は１日の平均で集計</t>
    <rPh sb="1" eb="3">
      <t>ヘイジツ</t>
    </rPh>
    <rPh sb="4" eb="6">
      <t>キュウジツ</t>
    </rPh>
    <rPh sb="8" eb="9">
      <t>ニチ</t>
    </rPh>
    <rPh sb="10" eb="12">
      <t>ヘイキン</t>
    </rPh>
    <rPh sb="13" eb="15">
      <t>シュウケイ</t>
    </rPh>
    <phoneticPr fontId="1"/>
  </si>
  <si>
    <t>2022年</t>
    <rPh sb="4" eb="5">
      <t>ネン</t>
    </rPh>
    <phoneticPr fontId="1"/>
  </si>
  <si>
    <t>2021年</t>
    <rPh sb="4" eb="5">
      <t>ネン</t>
    </rPh>
    <phoneticPr fontId="1"/>
  </si>
  <si>
    <t>5時</t>
    <phoneticPr fontId="1"/>
  </si>
  <si>
    <t>2023年</t>
    <rPh sb="4" eb="5">
      <t>ネン</t>
    </rPh>
    <phoneticPr fontId="1"/>
  </si>
  <si>
    <t>2024年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</si>
</sst>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indexed="8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 style="medium">
        <color theme="4"/>
      </bottom>
      <diagonal/>
    </border>
    <border>
      <left style="thin">
        <color theme="4"/>
      </left>
      <right/>
      <top/>
      <bottom style="medium">
        <color theme="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0" fillId="2" borderId="0" xfId="0" applyFill="1"/>
    <xf numFmtId="0" fontId="0" fillId="0" borderId="0" xfId="0" applyFont="1" applyFill="1" applyBorder="1"/>
    <xf numFmtId="0" fontId="0" fillId="0" borderId="0" xfId="0" applyFont="1" applyFill="1" applyBorder="1" applyAlignment="1">
      <alignment vertical="center"/>
    </xf>
    <xf numFmtId="38" fontId="0" fillId="0" borderId="0" xfId="1" applyFont="1" applyFill="1" applyBorder="1" applyAlignment="1"/>
    <xf numFmtId="38" fontId="0" fillId="0" borderId="0" xfId="1" applyFont="1" applyFill="1" applyBorder="1" applyAlignment="1">
      <alignment vertical="center"/>
    </xf>
    <xf numFmtId="0" fontId="4" fillId="0" borderId="0" xfId="0" applyFont="1" applyBorder="1"/>
    <xf numFmtId="38" fontId="0" fillId="0" borderId="0" xfId="1" applyFont="1" applyAlignme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5" xfId="0" applyFill="1" applyBorder="1"/>
    <xf numFmtId="0" fontId="0" fillId="0" borderId="6" xfId="0" applyFill="1" applyBorder="1"/>
    <xf numFmtId="0" fontId="0" fillId="0" borderId="0" xfId="0" applyFill="1" applyBorder="1"/>
    <xf numFmtId="38" fontId="0" fillId="0" borderId="0" xfId="1" applyFont="1" applyBorder="1" applyAlignment="1">
      <alignment vertical="center"/>
    </xf>
    <xf numFmtId="38" fontId="0" fillId="0" borderId="0" xfId="1" applyFont="1" applyBorder="1" applyAlignment="1"/>
  </cellXfs>
  <cellStyles count="2">
    <cellStyle name="桁区切り" xfId="1" builtinId="6"/>
    <cellStyle name="標準" xfId="0" builtinId="0"/>
  </cellStyles>
  <dxfs count="1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border>
        <top style="thin">
          <color theme="4"/>
        </top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border>
        <bottom style="medium">
          <color theme="4"/>
        </bottom>
      </border>
    </dxf>
    <dxf>
      <border diagonalUp="0" diagonalDown="0"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テーブル2" displayName="テーブル2" ref="A3:F51" totalsRowShown="0">
  <autoFilter ref="A3:F51"/>
  <tableColumns count="6">
    <tableColumn id="1" name="2020年"/>
    <tableColumn id="2" name="居住者" dataDxfId="155" dataCellStyle="桁区切り">
      <calculatedColumnFormula>ROUND(テーブル2[[#This Row],[居住者]],-3)</calculatedColumnFormula>
    </tableColumn>
    <tableColumn id="3" name="勤務者" dataDxfId="154" dataCellStyle="桁区切り">
      <calculatedColumnFormula>ROUND(テーブル2[[#This Row],[勤務者]],-3)</calculatedColumnFormula>
    </tableColumn>
    <tableColumn id="4" name="来街者" dataDxfId="153" dataCellStyle="桁区切り">
      <calculatedColumnFormula>ROUND(テーブル2[[#This Row],[来街者]],-3)</calculatedColumnFormula>
    </tableColumn>
    <tableColumn id="5" name="平日" dataDxfId="152" dataCellStyle="桁区切り">
      <calculatedColumnFormula>ROUND(テーブル2[[#This Row],[平日]],-2)</calculatedColumnFormula>
    </tableColumn>
    <tableColumn id="6" name="休日" dataDxfId="151" dataCellStyle="桁区切り">
      <calculatedColumnFormula>ROUND(テーブル2[[#This Row],[休日]],-2)</calculatedColumnFormula>
    </tableColumn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29" name="テーブル5152830" displayName="テーブル5152830" ref="AG3:AL51" totalsRowShown="0" dataCellStyle="桁区切り">
  <autoFilter ref="AG3:AL51"/>
  <tableColumns count="6">
    <tableColumn id="1" name="2024年" dataCellStyle="桁区切り"/>
    <tableColumn id="2" name="居住者" dataDxfId="104" dataCellStyle="桁区切り">
      <calculatedColumnFormula>ROUND(テーブル5152830[[#This Row],[居住者]],-3)</calculatedColumnFormula>
    </tableColumn>
    <tableColumn id="3" name="勤務者" dataDxfId="103" dataCellStyle="桁区切り">
      <calculatedColumnFormula>ROUND(テーブル5152830[[#This Row],[勤務者]],-3)</calculatedColumnFormula>
    </tableColumn>
    <tableColumn id="4" name="来街者" dataDxfId="102" dataCellStyle="桁区切り">
      <calculatedColumnFormula>ROUND(テーブル5152830[[#This Row],[来街者]],-3)</calculatedColumnFormula>
    </tableColumn>
    <tableColumn id="5" name="平日" dataDxfId="101" dataCellStyle="桁区切り"/>
    <tableColumn id="6" name="休日" dataDxfId="100" dataCellStyle="桁区切り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5" name="テーブル6" displayName="テーブル6" ref="A3:F51" totalsRowShown="0">
  <autoFilter ref="A3:F51"/>
  <tableColumns count="6">
    <tableColumn id="1" name="2020年"/>
    <tableColumn id="2" name="居住者" dataDxfId="99" dataCellStyle="桁区切り">
      <calculatedColumnFormula>ROUND(テーブル6[[#This Row],[居住者]],-3)</calculatedColumnFormula>
    </tableColumn>
    <tableColumn id="3" name="勤務者" dataDxfId="98" dataCellStyle="桁区切り">
      <calculatedColumnFormula>ROUND(テーブル6[[#This Row],[勤務者]],-3)</calculatedColumnFormula>
    </tableColumn>
    <tableColumn id="4" name="来街者" dataDxfId="97" dataCellStyle="桁区切り">
      <calculatedColumnFormula>ROUND(テーブル6[[#This Row],[来街者]],-3)</calculatedColumnFormula>
    </tableColumn>
    <tableColumn id="5" name="平日" dataDxfId="96" dataCellStyle="桁区切り">
      <calculatedColumnFormula>ROUND(テーブル6[[#This Row],[平日]],-2)</calculatedColumnFormula>
    </tableColumn>
    <tableColumn id="6" name="休日" dataDxfId="95" dataCellStyle="桁区切り">
      <calculatedColumnFormula>ROUND(テーブル6[[#This Row],[休日]],-2)</calculatedColumnFormula>
    </tableColumn>
  </tableColumns>
  <tableStyleInfo name="TableStyleLight16" showFirstColumn="0" showLastColumn="0" showRowStripes="1" showColumnStripes="0"/>
</table>
</file>

<file path=xl/tables/table12.xml><?xml version="1.0" encoding="utf-8"?>
<table xmlns="http://schemas.openxmlformats.org/spreadsheetml/2006/main" id="6" name="テーブル7" displayName="テーブル7" ref="I3:N51" totalsRowShown="0">
  <autoFilter ref="I3:N51"/>
  <tableColumns count="6">
    <tableColumn id="1" name="2021年"/>
    <tableColumn id="2" name="居住者" dataDxfId="94" dataCellStyle="桁区切り">
      <calculatedColumnFormula>ROUND(テーブル7[[#This Row],[居住者]],-3)</calculatedColumnFormula>
    </tableColumn>
    <tableColumn id="3" name="勤務者" dataDxfId="93" dataCellStyle="桁区切り">
      <calculatedColumnFormula>ROUND(テーブル7[[#This Row],[勤務者]],-3)</calculatedColumnFormula>
    </tableColumn>
    <tableColumn id="4" name="来街者" dataDxfId="92" dataCellStyle="桁区切り">
      <calculatedColumnFormula>ROUND(テーブル7[[#This Row],[来街者]],-3)</calculatedColumnFormula>
    </tableColumn>
    <tableColumn id="5" name="平日" dataDxfId="91" dataCellStyle="桁区切り">
      <calculatedColumnFormula>ROUND(テーブル7[[#This Row],[平日]],-2)</calculatedColumnFormula>
    </tableColumn>
    <tableColumn id="6" name="休日" dataDxfId="90" dataCellStyle="桁区切り">
      <calculatedColumnFormula>ROUND(テーブル7[[#This Row],[休日]],-2)</calculatedColumn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5" name="テーブル716" displayName="テーブル716" ref="Q3:V51" totalsRowShown="0" dataCellStyle="桁区切り">
  <autoFilter ref="Q3:V51"/>
  <tableColumns count="6">
    <tableColumn id="1" name="2022年" dataCellStyle="桁区切り"/>
    <tableColumn id="2" name="居住者" dataDxfId="89" dataCellStyle="桁区切り">
      <calculatedColumnFormula>ROUND(テーブル716[[#This Row],[居住者]],-3)</calculatedColumnFormula>
    </tableColumn>
    <tableColumn id="3" name="勤務者" dataDxfId="88" dataCellStyle="桁区切り">
      <calculatedColumnFormula>ROUND(テーブル716[[#This Row],[勤務者]],-3)</calculatedColumnFormula>
    </tableColumn>
    <tableColumn id="4" name="来街者" dataDxfId="87" dataCellStyle="桁区切り">
      <calculatedColumnFormula>ROUND(テーブル716[[#This Row],[来街者]],-3)</calculatedColumnFormula>
    </tableColumn>
    <tableColumn id="5" name="平日" dataDxfId="86" dataCellStyle="桁区切り">
      <calculatedColumnFormula>ROUND(テーブル716[[#This Row],[平日]],-2)</calculatedColumnFormula>
    </tableColumn>
    <tableColumn id="6" name="休日" dataDxfId="85" dataCellStyle="桁区切り">
      <calculatedColumnFormula>ROUND(テーブル716[[#This Row],[休日]],-2)</calculatedColumn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26" name="テーブル71627" displayName="テーブル71627" ref="Y3:AD51" totalsRowShown="0" dataCellStyle="桁区切り">
  <autoFilter ref="Y3:AD51"/>
  <tableColumns count="6">
    <tableColumn id="1" name="2023年" dataCellStyle="桁区切り"/>
    <tableColumn id="2" name="居住者" dataDxfId="84" dataCellStyle="桁区切り">
      <calculatedColumnFormula>ROUND(テーブル71627[[#This Row],[居住者]],-3)</calculatedColumnFormula>
    </tableColumn>
    <tableColumn id="3" name="勤務者" dataDxfId="83" dataCellStyle="桁区切り">
      <calculatedColumnFormula>ROUND(テーブル71627[[#This Row],[勤務者]],-3)</calculatedColumnFormula>
    </tableColumn>
    <tableColumn id="4" name="来街者" dataDxfId="82" dataCellStyle="桁区切り">
      <calculatedColumnFormula>ROUND(テーブル71627[[#This Row],[来街者]],-3)</calculatedColumnFormula>
    </tableColumn>
    <tableColumn id="5" name="平日" dataDxfId="81" dataCellStyle="桁区切り">
      <calculatedColumnFormula>ROUND(テーブル71627[[#This Row],[平日]],-2)</calculatedColumnFormula>
    </tableColumn>
    <tableColumn id="6" name="休日" dataDxfId="80" dataCellStyle="桁区切り">
      <calculatedColumnFormula>ROUND(テーブル71627[[#This Row],[休日]],-2)</calculatedColumn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23" name="テーブル7162724" displayName="テーブル7162724" ref="AG3:AL51" totalsRowShown="0" dataCellStyle="桁区切り">
  <autoFilter ref="AG3:AL51"/>
  <tableColumns count="6">
    <tableColumn id="1" name="2024年" dataCellStyle="桁区切り"/>
    <tableColumn id="2" name="居住者" dataDxfId="79" dataCellStyle="桁区切り">
      <calculatedColumnFormula>ROUND(テーブル7162724[[#This Row],[居住者]],-3)</calculatedColumnFormula>
    </tableColumn>
    <tableColumn id="3" name="勤務者" dataDxfId="78" dataCellStyle="桁区切り">
      <calculatedColumnFormula>ROUND(テーブル7162724[[#This Row],[勤務者]],-3)</calculatedColumnFormula>
    </tableColumn>
    <tableColumn id="4" name="来街者" dataDxfId="77" dataCellStyle="桁区切り">
      <calculatedColumnFormula>ROUND(テーブル7162724[[#This Row],[来街者]],-3)</calculatedColumnFormula>
    </tableColumn>
    <tableColumn id="5" name="平日" dataDxfId="76" dataCellStyle="桁区切り">
      <calculatedColumnFormula>ROUND(テーブル7162724[[#This Row],[平日]],-2)</calculatedColumnFormula>
    </tableColumn>
    <tableColumn id="6" name="休日" dataDxfId="75" dataCellStyle="桁区切り">
      <calculatedColumnFormula>ROUND(テーブル7162724[[#This Row],[休日]],-2)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7" name="テーブル8" displayName="テーブル8" ref="A3:F51" totalsRowShown="0" dataCellStyle="桁区切り">
  <autoFilter ref="A3:F51"/>
  <tableColumns count="6">
    <tableColumn id="1" name="2020年" dataCellStyle="桁区切り"/>
    <tableColumn id="2" name="居住者" dataDxfId="74" dataCellStyle="桁区切り">
      <calculatedColumnFormula>ROUND(テーブル8[[#This Row],[居住者]],-3)</calculatedColumnFormula>
    </tableColumn>
    <tableColumn id="3" name="勤務者" dataDxfId="73" dataCellStyle="桁区切り">
      <calculatedColumnFormula>ROUND(テーブル8[[#This Row],[勤務者]],-3)</calculatedColumnFormula>
    </tableColumn>
    <tableColumn id="4" name="来街者" dataDxfId="72" dataCellStyle="桁区切り">
      <calculatedColumnFormula>ROUND(テーブル8[[#This Row],[来街者]],-3)</calculatedColumnFormula>
    </tableColumn>
    <tableColumn id="5" name="平日" dataDxfId="71" dataCellStyle="桁区切り">
      <calculatedColumnFormula>ROUND(テーブル8[[#This Row],[平日]],-1)</calculatedColumnFormula>
    </tableColumn>
    <tableColumn id="6" name="休日" dataDxfId="70" dataCellStyle="桁区切り">
      <calculatedColumnFormula>ROUND(テーブル8[[#This Row],[休日]],-1)</calculatedColumn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8" name="テーブル9" displayName="テーブル9" ref="I3:N51" totalsRowShown="0" dataCellStyle="桁区切り">
  <autoFilter ref="I3:N51"/>
  <tableColumns count="6">
    <tableColumn id="1" name="2021年" dataCellStyle="桁区切り"/>
    <tableColumn id="2" name="居住者" dataDxfId="69" dataCellStyle="桁区切り">
      <calculatedColumnFormula>ROUND(テーブル9[[#This Row],[居住者]],-3)</calculatedColumnFormula>
    </tableColumn>
    <tableColumn id="3" name="勤務者" dataDxfId="68" dataCellStyle="桁区切り">
      <calculatedColumnFormula>ROUND(テーブル9[[#This Row],[勤務者]],-3)</calculatedColumnFormula>
    </tableColumn>
    <tableColumn id="4" name="来街者" dataDxfId="67" dataCellStyle="桁区切り">
      <calculatedColumnFormula>ROUND(テーブル9[[#This Row],[来街者]],-3)</calculatedColumnFormula>
    </tableColumn>
    <tableColumn id="5" name="平日" dataDxfId="66" dataCellStyle="桁区切り"/>
    <tableColumn id="6" name="休日" dataDxfId="65" dataCellStyle="桁区切り"/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18" name="テーブル919" displayName="テーブル919" ref="Q3:V51" totalsRowShown="0" dataCellStyle="桁区切り">
  <autoFilter ref="Q3:V51"/>
  <tableColumns count="6">
    <tableColumn id="1" name="2022年" dataCellStyle="桁区切り"/>
    <tableColumn id="2" name="居住者" dataDxfId="64" dataCellStyle="桁区切り">
      <calculatedColumnFormula>ROUND(テーブル919[[#This Row],[居住者]],-3)</calculatedColumnFormula>
    </tableColumn>
    <tableColumn id="3" name="勤務者" dataDxfId="63" dataCellStyle="桁区切り">
      <calculatedColumnFormula>ROUND(テーブル919[[#This Row],[勤務者]],-3)</calculatedColumnFormula>
    </tableColumn>
    <tableColumn id="4" name="来街者" dataDxfId="62" dataCellStyle="桁区切り">
      <calculatedColumnFormula>ROUND(テーブル919[[#This Row],[来街者]],-3)</calculatedColumnFormula>
    </tableColumn>
    <tableColumn id="5" name="平日" dataDxfId="61" dataCellStyle="桁区切り">
      <calculatedColumnFormula>ROUND(テーブル919[[#This Row],[平日]],-1)</calculatedColumnFormula>
    </tableColumn>
    <tableColumn id="6" name="休日" dataDxfId="60" dataCellStyle="桁区切り"/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5" name="テーブル91926" displayName="テーブル91926" ref="Y3:AD51" totalsRowShown="0" dataCellStyle="桁区切り">
  <autoFilter ref="Y3:AD51"/>
  <tableColumns count="6">
    <tableColumn id="1" name="2023年" dataCellStyle="桁区切り"/>
    <tableColumn id="2" name="居住者" dataDxfId="59" dataCellStyle="桁区切り">
      <calculatedColumnFormula>ROUND(テーブル91926[[#This Row],[居住者]],-3)</calculatedColumnFormula>
    </tableColumn>
    <tableColumn id="3" name="勤務者" dataDxfId="58" dataCellStyle="桁区切り">
      <calculatedColumnFormula>ROUND(テーブル91926[[#This Row],[勤務者]],-3)</calculatedColumnFormula>
    </tableColumn>
    <tableColumn id="4" name="来街者" dataDxfId="57" dataCellStyle="桁区切り">
      <calculatedColumnFormula>ROUND(テーブル91926[[#This Row],[来街者]],-3)</calculatedColumnFormula>
    </tableColumn>
    <tableColumn id="5" name="平日" dataDxfId="56" dataCellStyle="桁区切り"/>
    <tableColumn id="6" name="休日" dataDxfId="55" dataCellStyle="桁区切り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3" name="テーブル3" displayName="テーブル3" ref="I3:N51" totalsRowShown="0" headerRowDxfId="150" dataDxfId="148" headerRowBorderDxfId="149" tableBorderDxfId="147" totalsRowBorderDxfId="146" dataCellStyle="桁区切り">
  <autoFilter ref="I3:N51"/>
  <tableColumns count="6">
    <tableColumn id="1" name="2021年" dataDxfId="145"/>
    <tableColumn id="2" name="居住者" dataDxfId="144" dataCellStyle="桁区切り">
      <calculatedColumnFormula>ROUND(テーブル3[[#This Row],[居住者]],-3)</calculatedColumnFormula>
    </tableColumn>
    <tableColumn id="3" name="勤務者" dataDxfId="143" dataCellStyle="桁区切り">
      <calculatedColumnFormula>ROUND(テーブル3[[#This Row],[勤務者]],-3)</calculatedColumnFormula>
    </tableColumn>
    <tableColumn id="4" name="来街者" dataDxfId="142" dataCellStyle="桁区切り">
      <calculatedColumnFormula>ROUND(テーブル3[[#This Row],[来街者]],-3)</calculatedColumnFormula>
    </tableColumn>
    <tableColumn id="5" name="平日" dataDxfId="141" dataCellStyle="桁区切り">
      <calculatedColumnFormula>ROUND(テーブル3[[#This Row],[平日]],-2)</calculatedColumnFormula>
    </tableColumn>
    <tableColumn id="6" name="休日" dataDxfId="140" dataCellStyle="桁区切り">
      <calculatedColumnFormula>ROUND(テーブル3[[#This Row],[休日]],-2)</calculatedColumnFormula>
    </tableColumn>
  </tableColumns>
  <tableStyleInfo name="TableStyleLight16" showFirstColumn="0" showLastColumn="0" showRowStripes="1" showColumnStripes="0"/>
</table>
</file>

<file path=xl/tables/table20.xml><?xml version="1.0" encoding="utf-8"?>
<table xmlns="http://schemas.openxmlformats.org/spreadsheetml/2006/main" id="22" name="テーブル9192623" displayName="テーブル9192623" ref="AG3:AL51" totalsRowShown="0" dataCellStyle="桁区切り">
  <autoFilter ref="AG3:AL51"/>
  <tableColumns count="6">
    <tableColumn id="1" name="2024年" dataCellStyle="桁区切り"/>
    <tableColumn id="2" name="居住者" dataDxfId="54" dataCellStyle="桁区切り">
      <calculatedColumnFormula>ROUND(テーブル9192623[[#This Row],[居住者]],-3)</calculatedColumnFormula>
    </tableColumn>
    <tableColumn id="3" name="勤務者" dataDxfId="53" dataCellStyle="桁区切り">
      <calculatedColumnFormula>ROUND(テーブル9192623[[#This Row],[勤務者]],-3)</calculatedColumnFormula>
    </tableColumn>
    <tableColumn id="4" name="来街者" dataDxfId="52" dataCellStyle="桁区切り">
      <calculatedColumnFormula>ROUND(テーブル9192623[[#This Row],[来街者]],-3)</calculatedColumnFormula>
    </tableColumn>
    <tableColumn id="5" name="平日" dataDxfId="51" dataCellStyle="桁区切り"/>
    <tableColumn id="6" name="休日" dataDxfId="50" dataCellStyle="桁区切り"/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9" name="テーブル10" displayName="テーブル10" ref="A3:F51" totalsRowShown="0">
  <autoFilter ref="A3:F51"/>
  <tableColumns count="6">
    <tableColumn id="1" name="2020年"/>
    <tableColumn id="2" name="居住者" dataDxfId="49" dataCellStyle="桁区切り">
      <calculatedColumnFormula>ROUND(テーブル10[[#This Row],[居住者]],-3)</calculatedColumnFormula>
    </tableColumn>
    <tableColumn id="3" name="勤務者" dataDxfId="48" dataCellStyle="桁区切り">
      <calculatedColumnFormula>ROUND(テーブル10[[#This Row],[勤務者]],-3)</calculatedColumnFormula>
    </tableColumn>
    <tableColumn id="4" name="来街者" dataDxfId="47" dataCellStyle="桁区切り">
      <calculatedColumnFormula>ROUND(テーブル10[[#This Row],[来街者]],-3)</calculatedColumnFormula>
    </tableColumn>
    <tableColumn id="5" name="平日" dataDxfId="46" dataCellStyle="桁区切り"/>
    <tableColumn id="6" name="休日" dataDxfId="45" dataCellStyle="桁区切り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10" name="テーブル11" displayName="テーブル11" ref="I3:N51" totalsRowShown="0">
  <autoFilter ref="I3:N51"/>
  <tableColumns count="6">
    <tableColumn id="1" name="2021年"/>
    <tableColumn id="2" name="居住者" dataDxfId="44" dataCellStyle="桁区切り">
      <calculatedColumnFormula>ROUND(テーブル11[[#This Row],[居住者]],-3)</calculatedColumnFormula>
    </tableColumn>
    <tableColumn id="3" name="勤務者" dataDxfId="43" dataCellStyle="桁区切り">
      <calculatedColumnFormula>ROUND(テーブル11[[#This Row],[勤務者]],-3)</calculatedColumnFormula>
    </tableColumn>
    <tableColumn id="4" name="来街者" dataDxfId="42" dataCellStyle="桁区切り">
      <calculatedColumnFormula>ROUND(テーブル11[[#This Row],[来街者]],-3)</calculatedColumnFormula>
    </tableColumn>
    <tableColumn id="5" name="平日" dataDxfId="41" dataCellStyle="桁区切り"/>
    <tableColumn id="6" name="休日" dataDxfId="40" dataCellStyle="桁区切り"/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16" name="テーブル1117" displayName="テーブル1117" ref="Q3:V51" totalsRowShown="0" dataCellStyle="桁区切り">
  <autoFilter ref="Q3:V51"/>
  <tableColumns count="6">
    <tableColumn id="1" name="2022年" dataCellStyle="桁区切り"/>
    <tableColumn id="2" name="居住者" dataDxfId="39" dataCellStyle="桁区切り">
      <calculatedColumnFormula>ROUND(テーブル1117[[#This Row],[居住者]],-3)</calculatedColumnFormula>
    </tableColumn>
    <tableColumn id="3" name="勤務者" dataDxfId="38" dataCellStyle="桁区切り">
      <calculatedColumnFormula>ROUND(テーブル1117[[#This Row],[勤務者]],-3)</calculatedColumnFormula>
    </tableColumn>
    <tableColumn id="4" name="来街者" dataDxfId="37" dataCellStyle="桁区切り">
      <calculatedColumnFormula>ROUND(テーブル1117[[#This Row],[来街者]],-3)</calculatedColumnFormula>
    </tableColumn>
    <tableColumn id="5" name="平日" dataDxfId="36" dataCellStyle="桁区切り"/>
    <tableColumn id="6" name="休日" dataDxfId="35" dataCellStyle="桁区切り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0" name="テーブル111721" displayName="テーブル111721" ref="Y3:AD51" totalsRowShown="0" dataCellStyle="桁区切り">
  <autoFilter ref="Y3:AD51"/>
  <tableColumns count="6">
    <tableColumn id="1" name="2023年" dataCellStyle="桁区切り"/>
    <tableColumn id="2" name="居住者" dataDxfId="34" dataCellStyle="桁区切り">
      <calculatedColumnFormula>ROUND(テーブル111721[[#This Row],[居住者]],-3)</calculatedColumnFormula>
    </tableColumn>
    <tableColumn id="3" name="勤務者" dataDxfId="33" dataCellStyle="桁区切り">
      <calculatedColumnFormula>ROUND(テーブル111721[[#This Row],[勤務者]],-3)</calculatedColumnFormula>
    </tableColumn>
    <tableColumn id="4" name="来街者" dataDxfId="32" dataCellStyle="桁区切り">
      <calculatedColumnFormula>ROUND(テーブル111721[[#This Row],[来街者]],-3)</calculatedColumnFormula>
    </tableColumn>
    <tableColumn id="5" name="平日" dataDxfId="31" dataCellStyle="桁区切り"/>
    <tableColumn id="6" name="休日" dataDxfId="30" dataCellStyle="桁区切り"/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1" name="テーブル11172122" displayName="テーブル11172122" ref="AG3:AL51" totalsRowShown="0" dataCellStyle="桁区切り">
  <autoFilter ref="AG3:AL51"/>
  <tableColumns count="6">
    <tableColumn id="1" name="2024年" dataCellStyle="桁区切り"/>
    <tableColumn id="2" name="居住者" dataDxfId="29" dataCellStyle="桁区切り">
      <calculatedColumnFormula>ROUND(テーブル11172122[[#This Row],[居住者]],-3)</calculatedColumnFormula>
    </tableColumn>
    <tableColumn id="3" name="勤務者" dataDxfId="28" dataCellStyle="桁区切り">
      <calculatedColumnFormula>ROUND(テーブル11172122[[#This Row],[勤務者]],-3)</calculatedColumnFormula>
    </tableColumn>
    <tableColumn id="4" name="来街者" dataDxfId="27" dataCellStyle="桁区切り">
      <calculatedColumnFormula>ROUND(テーブル11172122[[#This Row],[来街者]],-3)</calculatedColumnFormula>
    </tableColumn>
    <tableColumn id="5" name="平日" dataDxfId="26" dataCellStyle="桁区切り"/>
    <tableColumn id="6" name="休日" dataDxfId="25" dataCellStyle="桁区切り"/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11" name="テーブル12" displayName="テーブル12" ref="A3:F51" totalsRowShown="0">
  <autoFilter ref="A3:F51"/>
  <tableColumns count="6">
    <tableColumn id="1" name="2020年"/>
    <tableColumn id="2" name="居住者" dataDxfId="24" dataCellStyle="桁区切り">
      <calculatedColumnFormula>ROUND(テーブル12[[#This Row],[居住者]],-3)</calculatedColumnFormula>
    </tableColumn>
    <tableColumn id="3" name="勤務者" dataDxfId="23" dataCellStyle="桁区切り"/>
    <tableColumn id="4" name="来街者" dataDxfId="22" dataCellStyle="桁区切り">
      <calculatedColumnFormula>ROUND(テーブル12[[#This Row],[来街者]],-3)</calculatedColumnFormula>
    </tableColumn>
    <tableColumn id="5" name="平日" dataDxfId="21" dataCellStyle="桁区切り">
      <calculatedColumnFormula>ROUND(テーブル12[[#This Row],[平日]],-2)</calculatedColumnFormula>
    </tableColumn>
    <tableColumn id="6" name="休日" dataDxfId="20" dataCellStyle="桁区切り">
      <calculatedColumnFormula>ROUND(テーブル12[[#This Row],[休日]],-2)</calculatedColumn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12" name="テーブル13" displayName="テーブル13" ref="I3:N51" totalsRowShown="0">
  <autoFilter ref="I3:N51"/>
  <tableColumns count="6">
    <tableColumn id="1" name="2021年"/>
    <tableColumn id="2" name="居住者" dataDxfId="19" dataCellStyle="桁区切り">
      <calculatedColumnFormula>ROUND(テーブル13[[#This Row],[居住者]],-3)</calculatedColumnFormula>
    </tableColumn>
    <tableColumn id="3" name="勤務者" dataDxfId="18" dataCellStyle="桁区切り"/>
    <tableColumn id="4" name="来街者" dataDxfId="17" dataCellStyle="桁区切り">
      <calculatedColumnFormula>ROUND(テーブル13[[#This Row],[来街者]],-3)</calculatedColumnFormula>
    </tableColumn>
    <tableColumn id="5" name="平日" dataDxfId="16" dataCellStyle="桁区切り">
      <calculatedColumnFormula>ROUND(テーブル13[[#This Row],[平日]],-2)</calculatedColumnFormula>
    </tableColumn>
    <tableColumn id="6" name="休日" dataDxfId="15" dataCellStyle="桁区切り">
      <calculatedColumnFormula>ROUND(テーブル13[[#This Row],[休日]],-2)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17" name="テーブル1318" displayName="テーブル1318" ref="Q3:V51" totalsRowShown="0" dataCellStyle="桁区切り">
  <autoFilter ref="Q3:V51"/>
  <tableColumns count="6">
    <tableColumn id="1" name="2022年" dataCellStyle="桁区切り"/>
    <tableColumn id="2" name="居住者" dataDxfId="14" dataCellStyle="桁区切り">
      <calculatedColumnFormula>ROUND(テーブル1318[[#This Row],[居住者]],-3)</calculatedColumnFormula>
    </tableColumn>
    <tableColumn id="3" name="勤務者" dataDxfId="13" dataCellStyle="桁区切り"/>
    <tableColumn id="4" name="来街者" dataDxfId="12" dataCellStyle="桁区切り">
      <calculatedColumnFormula>ROUND(テーブル1318[[#This Row],[来街者]],-3)</calculatedColumnFormula>
    </tableColumn>
    <tableColumn id="5" name="平日" dataDxfId="11" dataCellStyle="桁区切り">
      <calculatedColumnFormula>ROUND(テーブル1318[[#This Row],[平日]],-2)</calculatedColumnFormula>
    </tableColumn>
    <tableColumn id="6" name="休日" dataDxfId="10" dataCellStyle="桁区切り">
      <calculatedColumnFormula>ROUND(テーブル1318[[#This Row],[休日]],-2)</calculatedColumn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24" name="テーブル131825" displayName="テーブル131825" ref="Y3:AD51" totalsRowShown="0" dataCellStyle="桁区切り">
  <autoFilter ref="Y3:AD51"/>
  <tableColumns count="6">
    <tableColumn id="1" name="2023年" dataCellStyle="桁区切り"/>
    <tableColumn id="2" name="居住者" dataDxfId="9" dataCellStyle="桁区切り">
      <calculatedColumnFormula>ROUND(テーブル131825[[#This Row],[居住者]],-3)</calculatedColumnFormula>
    </tableColumn>
    <tableColumn id="3" name="勤務者" dataDxfId="8" dataCellStyle="桁区切り"/>
    <tableColumn id="4" name="来街者" dataDxfId="7" dataCellStyle="桁区切り">
      <calculatedColumnFormula>ROUND(テーブル131825[[#This Row],[来街者]],-3)</calculatedColumnFormula>
    </tableColumn>
    <tableColumn id="5" name="平日" dataDxfId="6" dataCellStyle="桁区切り">
      <calculatedColumnFormula>ROUND(テーブル131825[[#This Row],[平日]],-2)</calculatedColumnFormula>
    </tableColumn>
    <tableColumn id="6" name="休日" dataDxfId="5" dataCellStyle="桁区切り">
      <calculatedColumnFormula>ROUND(テーブル131825[[#This Row],[休日]],-2)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3" name="テーブル314" displayName="テーブル314" ref="Q3:V51" totalsRowShown="0" dataCellStyle="桁区切り">
  <autoFilter ref="Q3:V51"/>
  <tableColumns count="6">
    <tableColumn id="1" name="2022年" dataCellStyle="桁区切り"/>
    <tableColumn id="2" name="居住者" dataDxfId="139" dataCellStyle="桁区切り">
      <calculatedColumnFormula>ROUND(テーブル314[[#This Row],[居住者]],-3)</calculatedColumnFormula>
    </tableColumn>
    <tableColumn id="3" name="勤務者" dataDxfId="138" dataCellStyle="桁区切り">
      <calculatedColumnFormula>ROUND(テーブル314[[#This Row],[勤務者]],-3)</calculatedColumnFormula>
    </tableColumn>
    <tableColumn id="4" name="来街者" dataDxfId="137" dataCellStyle="桁区切り">
      <calculatedColumnFormula>ROUND(テーブル314[[#This Row],[来街者]],-3)</calculatedColumnFormula>
    </tableColumn>
    <tableColumn id="5" name="平日" dataDxfId="136" dataCellStyle="桁区切り">
      <calculatedColumnFormula>ROUND(テーブル314[[#This Row],[平日]],-2)</calculatedColumnFormula>
    </tableColumn>
    <tableColumn id="6" name="休日" dataDxfId="135" dataCellStyle="桁区切り">
      <calculatedColumnFormula>ROUND(テーブル314[[#This Row],[休日]],-2)</calculatedColumnFormula>
    </tableColumn>
  </tableColumns>
  <tableStyleInfo name="TableStyleLight16" showFirstColumn="0" showLastColumn="0" showRowStripes="1" showColumnStripes="0"/>
</table>
</file>

<file path=xl/tables/table30.xml><?xml version="1.0" encoding="utf-8"?>
<table xmlns="http://schemas.openxmlformats.org/spreadsheetml/2006/main" id="19" name="テーブル13182520" displayName="テーブル13182520" ref="AG3:AL51" totalsRowShown="0" dataCellStyle="桁区切り">
  <autoFilter ref="AG3:AL51"/>
  <tableColumns count="6">
    <tableColumn id="1" name="2024年" dataCellStyle="桁区切り"/>
    <tableColumn id="2" name="居住者" dataDxfId="4" dataCellStyle="桁区切り">
      <calculatedColumnFormula>ROUND(テーブル13182520[[#This Row],[居住者]],-3)</calculatedColumnFormula>
    </tableColumn>
    <tableColumn id="3" name="勤務者" dataDxfId="3" dataCellStyle="桁区切り">
      <calculatedColumnFormula>ROUND(テーブル13182520[[#This Row],[勤務者]],-3)</calculatedColumnFormula>
    </tableColumn>
    <tableColumn id="4" name="来街者" dataDxfId="2" dataCellStyle="桁区切り">
      <calculatedColumnFormula>ROUND(テーブル13182520[[#This Row],[来街者]],-3)</calculatedColumnFormula>
    </tableColumn>
    <tableColumn id="5" name="平日" dataDxfId="1" dataCellStyle="桁区切り">
      <calculatedColumnFormula>ROUND(テーブル13182520[[#This Row],[平日]],-2)</calculatedColumnFormula>
    </tableColumn>
    <tableColumn id="6" name="休日" dataDxfId="0" dataCellStyle="桁区切り">
      <calculatedColumnFormula>ROUND(テーブル13182520[[#This Row],[休日]],-2)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28" name="テーブル31429" displayName="テーブル31429" ref="Y3:AD51" totalsRowShown="0" dataCellStyle="桁区切り">
  <autoFilter ref="Y3:AD51"/>
  <tableColumns count="6">
    <tableColumn id="1" name="2023年" dataCellStyle="桁区切り"/>
    <tableColumn id="2" name="居住者" dataDxfId="134" dataCellStyle="桁区切り">
      <calculatedColumnFormula>ROUND(テーブル31429[[#This Row],[居住者]],-3)</calculatedColumnFormula>
    </tableColumn>
    <tableColumn id="3" name="勤務者" dataDxfId="133" dataCellStyle="桁区切り">
      <calculatedColumnFormula>ROUND(テーブル31429[[#This Row],[勤務者]],-3)</calculatedColumnFormula>
    </tableColumn>
    <tableColumn id="4" name="来街者" dataDxfId="132" dataCellStyle="桁区切り">
      <calculatedColumnFormula>ROUND(テーブル31429[[#This Row],[来街者]],-3)</calculatedColumnFormula>
    </tableColumn>
    <tableColumn id="5" name="平日" dataDxfId="131" dataCellStyle="桁区切り">
      <calculatedColumnFormula>ROUND(テーブル31429[[#This Row],[平日]],-2)</calculatedColumnFormula>
    </tableColumn>
    <tableColumn id="6" name="休日" dataDxfId="130" dataCellStyle="桁区切り">
      <calculatedColumnFormula>ROUND(テーブル31429[[#This Row],[休日]],-2)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30" name="テーブル3142931" displayName="テーブル3142931" ref="AG3:AL51" totalsRowShown="0" dataCellStyle="桁区切り">
  <autoFilter ref="AG3:AL51"/>
  <tableColumns count="6">
    <tableColumn id="1" name="2024年" dataCellStyle="桁区切り"/>
    <tableColumn id="2" name="居住者" dataDxfId="129" dataCellStyle="桁区切り">
      <calculatedColumnFormula>ROUND(テーブル3142931[[#This Row],[居住者]],-3)</calculatedColumnFormula>
    </tableColumn>
    <tableColumn id="3" name="勤務者" dataDxfId="128" dataCellStyle="桁区切り">
      <calculatedColumnFormula>ROUND(テーブル3142931[[#This Row],[勤務者]],-3)</calculatedColumnFormula>
    </tableColumn>
    <tableColumn id="4" name="来街者" dataDxfId="127" dataCellStyle="桁区切り">
      <calculatedColumnFormula>ROUND(テーブル3142931[[#This Row],[来街者]],-3)</calculatedColumnFormula>
    </tableColumn>
    <tableColumn id="5" name="平日" dataDxfId="126" dataCellStyle="桁区切り">
      <calculatedColumnFormula>ROUND(テーブル3142931[[#This Row],[平日]],-2)</calculatedColumnFormula>
    </tableColumn>
    <tableColumn id="6" name="休日" dataDxfId="125" dataCellStyle="桁区切り">
      <calculatedColumnFormula>ROUND(テーブル3142931[[#This Row],[休日]],-2)</calculatedColumnFormula>
    </tableColumn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4" name="テーブル5" displayName="テーブル5" ref="I3:N51" totalsRowShown="0">
  <autoFilter ref="I3:N51"/>
  <tableColumns count="6">
    <tableColumn id="1" name="2021年"/>
    <tableColumn id="2" name="居住者" dataDxfId="124" dataCellStyle="桁区切り">
      <calculatedColumnFormula>ROUND(テーブル5[[#This Row],[居住者]],-3)</calculatedColumnFormula>
    </tableColumn>
    <tableColumn id="3" name="勤務者" dataDxfId="123" dataCellStyle="桁区切り">
      <calculatedColumnFormula>ROUND(テーブル5[[#This Row],[勤務者]],-3)</calculatedColumnFormula>
    </tableColumn>
    <tableColumn id="4" name="来街者" dataDxfId="122" dataCellStyle="桁区切り">
      <calculatedColumnFormula>ROUND(テーブル5[[#This Row],[来街者]],-3)</calculatedColumnFormula>
    </tableColumn>
    <tableColumn id="5" name="平日" dataDxfId="121" dataCellStyle="桁区切り"/>
    <tableColumn id="6" name="休日" dataDxfId="120" dataCellStyle="桁区切り"/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14" name="テーブル515" displayName="テーブル515" ref="Q3:V51" totalsRowShown="0" dataCellStyle="桁区切り">
  <autoFilter ref="Q3:V51"/>
  <tableColumns count="6">
    <tableColumn id="1" name="2022年" dataCellStyle="桁区切り"/>
    <tableColumn id="2" name="居住者" dataDxfId="119" dataCellStyle="桁区切り">
      <calculatedColumnFormula>ROUND(テーブル515[[#This Row],[居住者]],-3)</calculatedColumnFormula>
    </tableColumn>
    <tableColumn id="3" name="勤務者" dataDxfId="118" dataCellStyle="桁区切り">
      <calculatedColumnFormula>ROUND(テーブル515[[#This Row],[勤務者]],-3)</calculatedColumnFormula>
    </tableColumn>
    <tableColumn id="4" name="来街者" dataDxfId="117" dataCellStyle="桁区切り">
      <calculatedColumnFormula>ROUND(テーブル515[[#This Row],[来街者]],-3)</calculatedColumnFormula>
    </tableColumn>
    <tableColumn id="5" name="平日" dataDxfId="116" dataCellStyle="桁区切り"/>
    <tableColumn id="6" name="休日" dataDxfId="115" dataCellStyle="桁区切り"/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1" name="テーブル4" displayName="テーブル4" ref="A3:F51" totalsRowShown="0">
  <autoFilter ref="A3:F51"/>
  <tableColumns count="6">
    <tableColumn id="1" name="2020年"/>
    <tableColumn id="2" name="居住者" dataDxfId="114" dataCellStyle="桁区切り">
      <calculatedColumnFormula>ROUND(テーブル4[[#This Row],[居住者]],-3)</calculatedColumnFormula>
    </tableColumn>
    <tableColumn id="3" name="勤務者" dataDxfId="113" dataCellStyle="桁区切り">
      <calculatedColumnFormula>ROUND(テーブル4[[#This Row],[勤務者]],-3)</calculatedColumnFormula>
    </tableColumn>
    <tableColumn id="4" name="来街者" dataDxfId="112" dataCellStyle="桁区切り">
      <calculatedColumnFormula>ROUND(テーブル4[[#This Row],[来街者]],-3)</calculatedColumnFormula>
    </tableColumn>
    <tableColumn id="5" name="平日" dataDxfId="111" dataCellStyle="桁区切り"/>
    <tableColumn id="6" name="休日" dataDxfId="110" dataCellStyle="桁区切り"/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27" name="テーブル51528" displayName="テーブル51528" ref="Y3:AD51" totalsRowShown="0" dataCellStyle="桁区切り">
  <autoFilter ref="Y3:AD51"/>
  <tableColumns count="6">
    <tableColumn id="1" name="2023年" dataCellStyle="桁区切り"/>
    <tableColumn id="2" name="居住者" dataDxfId="109" dataCellStyle="桁区切り">
      <calculatedColumnFormula>ROUND(テーブル51528[[#This Row],[居住者]],-3)</calculatedColumnFormula>
    </tableColumn>
    <tableColumn id="3" name="勤務者" dataDxfId="108" dataCellStyle="桁区切り">
      <calculatedColumnFormula>ROUND(テーブル51528[[#This Row],[勤務者]],-3)</calculatedColumnFormula>
    </tableColumn>
    <tableColumn id="4" name="来街者" dataDxfId="107" dataCellStyle="桁区切り">
      <calculatedColumnFormula>ROUND(テーブル51528[[#This Row],[来街者]],-3)</calculatedColumnFormula>
    </tableColumn>
    <tableColumn id="5" name="平日" dataDxfId="106" dataCellStyle="桁区切り"/>
    <tableColumn id="6" name="休日" dataDxfId="105" dataCellStyle="桁区切り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20.xml"/><Relationship Id="rId5" Type="http://schemas.openxmlformats.org/officeDocument/2006/relationships/table" Target="../tables/table19.xml"/><Relationship Id="rId4" Type="http://schemas.openxmlformats.org/officeDocument/2006/relationships/table" Target="../tables/table1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25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30.xml"/><Relationship Id="rId5" Type="http://schemas.openxmlformats.org/officeDocument/2006/relationships/table" Target="../tables/table29.xml"/><Relationship Id="rId4" Type="http://schemas.openxmlformats.org/officeDocument/2006/relationships/table" Target="../tables/table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05"/>
  <sheetViews>
    <sheetView tabSelected="1" zoomScale="40" zoomScaleNormal="40" workbookViewId="0">
      <selection activeCell="AH4" sqref="AH4:AL51"/>
    </sheetView>
  </sheetViews>
  <sheetFormatPr defaultRowHeight="18" x14ac:dyDescent="0.55000000000000004"/>
  <cols>
    <col min="15" max="15" width="8.6640625" customWidth="1"/>
  </cols>
  <sheetData>
    <row r="1" spans="1:38" x14ac:dyDescent="0.55000000000000004">
      <c r="A1" s="2" t="s">
        <v>51</v>
      </c>
    </row>
    <row r="2" spans="1:38" x14ac:dyDescent="0.55000000000000004">
      <c r="A2" t="s">
        <v>57</v>
      </c>
      <c r="F2" s="1" t="s">
        <v>56</v>
      </c>
      <c r="G2" s="1"/>
      <c r="I2" s="3"/>
      <c r="M2" s="1"/>
      <c r="N2" s="1" t="s">
        <v>56</v>
      </c>
      <c r="O2" s="1"/>
      <c r="U2" s="1"/>
      <c r="V2" s="1" t="s">
        <v>56</v>
      </c>
      <c r="W2" s="1"/>
      <c r="AC2" s="1"/>
      <c r="AD2" s="1" t="s">
        <v>56</v>
      </c>
      <c r="AE2" s="1"/>
      <c r="AK2" s="1"/>
      <c r="AL2" s="1" t="s">
        <v>56</v>
      </c>
    </row>
    <row r="3" spans="1:38" ht="18.5" thickBot="1" x14ac:dyDescent="0.6">
      <c r="A3" s="6" t="s">
        <v>54</v>
      </c>
      <c r="B3" s="6" t="s">
        <v>0</v>
      </c>
      <c r="C3" s="6" t="s">
        <v>1</v>
      </c>
      <c r="D3" s="6" t="s">
        <v>2</v>
      </c>
      <c r="E3" s="6" t="s">
        <v>52</v>
      </c>
      <c r="F3" s="6" t="s">
        <v>53</v>
      </c>
      <c r="G3" s="6"/>
      <c r="I3" s="15" t="s">
        <v>66</v>
      </c>
      <c r="J3" s="16" t="s">
        <v>0</v>
      </c>
      <c r="K3" s="16" t="s">
        <v>1</v>
      </c>
      <c r="L3" s="16" t="s">
        <v>2</v>
      </c>
      <c r="M3" s="17" t="s">
        <v>52</v>
      </c>
      <c r="N3" s="18" t="s">
        <v>53</v>
      </c>
      <c r="O3" s="19"/>
      <c r="Q3" s="6" t="s">
        <v>65</v>
      </c>
      <c r="R3" s="6" t="s">
        <v>0</v>
      </c>
      <c r="S3" s="6" t="s">
        <v>1</v>
      </c>
      <c r="T3" s="6" t="s">
        <v>2</v>
      </c>
      <c r="U3" s="6" t="s">
        <v>52</v>
      </c>
      <c r="V3" s="6" t="s">
        <v>53</v>
      </c>
      <c r="W3" s="6"/>
      <c r="Y3" s="6" t="s">
        <v>68</v>
      </c>
      <c r="Z3" s="6" t="s">
        <v>0</v>
      </c>
      <c r="AA3" s="6" t="s">
        <v>1</v>
      </c>
      <c r="AB3" s="6" t="s">
        <v>2</v>
      </c>
      <c r="AC3" s="6" t="s">
        <v>52</v>
      </c>
      <c r="AD3" s="6" t="s">
        <v>53</v>
      </c>
      <c r="AE3" s="6"/>
      <c r="AG3" s="6" t="s">
        <v>69</v>
      </c>
      <c r="AH3" s="6" t="s">
        <v>0</v>
      </c>
      <c r="AI3" s="6" t="s">
        <v>1</v>
      </c>
      <c r="AJ3" s="6" t="s">
        <v>2</v>
      </c>
      <c r="AK3" s="6" t="s">
        <v>52</v>
      </c>
      <c r="AL3" s="6" t="s">
        <v>53</v>
      </c>
    </row>
    <row r="4" spans="1:38" x14ac:dyDescent="0.55000000000000004">
      <c r="A4" s="7" t="s">
        <v>3</v>
      </c>
      <c r="B4" s="8">
        <f ca="1">ROUND(テーブル2[[#This Row],[居住者]],-3)</f>
        <v>254000</v>
      </c>
      <c r="C4" s="8">
        <f ca="1">ROUND(テーブル2[[#This Row],[勤務者]],-3)</f>
        <v>30000</v>
      </c>
      <c r="D4" s="8">
        <f ca="1">ROUND(テーブル2[[#This Row],[来街者]],-3)</f>
        <v>60000</v>
      </c>
      <c r="E4" s="8">
        <f ca="1">ROUND(テーブル2[[#This Row],[平日]],-2)</f>
        <v>200</v>
      </c>
      <c r="F4" s="8">
        <f ca="1">ROUND(テーブル2[[#This Row],[休日]],-2)</f>
        <v>200</v>
      </c>
      <c r="G4" s="8"/>
      <c r="H4" s="5"/>
      <c r="I4" s="14" t="s">
        <v>67</v>
      </c>
      <c r="J4" s="20">
        <f ca="1">ROUND(テーブル3[[#This Row],[居住者]],-3)</f>
        <v>254000</v>
      </c>
      <c r="K4" s="20">
        <f ca="1">ROUND(テーブル3[[#This Row],[勤務者]],-3)</f>
        <v>30000</v>
      </c>
      <c r="L4" s="20">
        <f ca="1">ROUND(テーブル3[[#This Row],[来街者]],-3)</f>
        <v>60000</v>
      </c>
      <c r="M4" s="20">
        <f ca="1">ROUND(テーブル3[[#This Row],[平日]],-2)</f>
        <v>200</v>
      </c>
      <c r="N4" s="20">
        <f ca="1">ROUND(テーブル3[[#This Row],[休日]],-2)</f>
        <v>200</v>
      </c>
      <c r="O4" s="20"/>
      <c r="P4" s="11"/>
      <c r="Q4" s="9" t="s">
        <v>3</v>
      </c>
      <c r="R4" s="9">
        <f ca="1">ROUND(テーブル314[[#This Row],[居住者]],-3)</f>
        <v>268000</v>
      </c>
      <c r="S4" s="9">
        <f ca="1">ROUND(テーブル314[[#This Row],[勤務者]],-3)</f>
        <v>19000</v>
      </c>
      <c r="T4" s="9">
        <f ca="1">ROUND(テーブル314[[#This Row],[来街者]],-3)</f>
        <v>58000</v>
      </c>
      <c r="U4" s="9">
        <f ca="1">ROUND(テーブル314[[#This Row],[平日]],-2)</f>
        <v>100</v>
      </c>
      <c r="V4" s="9">
        <f ca="1">ROUND(テーブル314[[#This Row],[休日]],-2)</f>
        <v>200</v>
      </c>
      <c r="W4" s="9"/>
      <c r="Y4" s="9" t="s">
        <v>3</v>
      </c>
      <c r="Z4" s="9">
        <f ca="1">ROUND(テーブル31429[[#This Row],[居住者]],-3)</f>
        <v>219000</v>
      </c>
      <c r="AA4" s="9">
        <f ca="1">ROUND(テーブル31429[[#This Row],[勤務者]],-3)</f>
        <v>14000</v>
      </c>
      <c r="AB4" s="9">
        <f ca="1">ROUND(テーブル31429[[#This Row],[来街者]],-3)</f>
        <v>72000</v>
      </c>
      <c r="AC4" s="9">
        <f ca="1">ROUND(テーブル31429[[#This Row],[平日]],-2)</f>
        <v>200</v>
      </c>
      <c r="AD4" s="9">
        <f ca="1">ROUND(テーブル31429[[#This Row],[休日]],-2)</f>
        <v>200</v>
      </c>
      <c r="AE4" s="9"/>
      <c r="AG4" s="9" t="s">
        <v>3</v>
      </c>
      <c r="AH4">
        <f ca="1">ROUND(テーブル3142931[[#This Row],[居住者]],-3)</f>
        <v>219000</v>
      </c>
      <c r="AI4">
        <f ca="1">ROUND(テーブル3142931[[#This Row],[勤務者]],-3)</f>
        <v>15000</v>
      </c>
      <c r="AJ4">
        <f ca="1">ROUND(テーブル3142931[[#This Row],[来街者]],-3)</f>
        <v>83000</v>
      </c>
      <c r="AK4">
        <f ca="1">ROUND(テーブル3142931[[#This Row],[平日]],-2)</f>
        <v>200</v>
      </c>
      <c r="AL4">
        <f ca="1">ROUND(テーブル3142931[[#This Row],[休日]],-2)</f>
        <v>300</v>
      </c>
    </row>
    <row r="5" spans="1:38" x14ac:dyDescent="0.55000000000000004">
      <c r="A5" s="7" t="s">
        <v>4</v>
      </c>
      <c r="B5" s="8">
        <f ca="1">ROUND(テーブル2[[#This Row],[居住者]],-3)</f>
        <v>248000</v>
      </c>
      <c r="C5" s="8">
        <f ca="1">ROUND(テーブル2[[#This Row],[勤務者]],-3)</f>
        <v>28000</v>
      </c>
      <c r="D5" s="8">
        <f ca="1">ROUND(テーブル2[[#This Row],[来街者]],-3)</f>
        <v>58000</v>
      </c>
      <c r="E5" s="8">
        <f ca="1">ROUND(テーブル2[[#This Row],[平日]],-2)</f>
        <v>200</v>
      </c>
      <c r="F5" s="8">
        <f ca="1">ROUND(テーブル2[[#This Row],[休日]],-2)</f>
        <v>200</v>
      </c>
      <c r="G5" s="8"/>
      <c r="H5" s="5"/>
      <c r="I5" s="12" t="s">
        <v>4</v>
      </c>
      <c r="J5" s="20">
        <f ca="1">ROUND(テーブル3[[#This Row],[居住者]],-3)</f>
        <v>248000</v>
      </c>
      <c r="K5" s="20">
        <f ca="1">ROUND(テーブル3[[#This Row],[勤務者]],-3)</f>
        <v>28000</v>
      </c>
      <c r="L5" s="20">
        <f ca="1">ROUND(テーブル3[[#This Row],[来街者]],-3)</f>
        <v>58000</v>
      </c>
      <c r="M5" s="20">
        <f ca="1">ROUND(テーブル3[[#This Row],[平日]],-2)</f>
        <v>200</v>
      </c>
      <c r="N5" s="20">
        <f ca="1">ROUND(テーブル3[[#This Row],[休日]],-2)</f>
        <v>200</v>
      </c>
      <c r="O5" s="20"/>
      <c r="P5" s="11"/>
      <c r="Q5" s="9" t="s">
        <v>4</v>
      </c>
      <c r="R5" s="9">
        <f ca="1">ROUND(テーブル314[[#This Row],[居住者]],-3)</f>
        <v>262000</v>
      </c>
      <c r="S5" s="9">
        <f ca="1">ROUND(テーブル314[[#This Row],[勤務者]],-3)</f>
        <v>19000</v>
      </c>
      <c r="T5" s="9">
        <f ca="1">ROUND(テーブル314[[#This Row],[来街者]],-3)</f>
        <v>59000</v>
      </c>
      <c r="U5" s="9">
        <f ca="1">ROUND(テーブル314[[#This Row],[平日]],-2)</f>
        <v>200</v>
      </c>
      <c r="V5" s="9">
        <f ca="1">ROUND(テーブル314[[#This Row],[休日]],-2)</f>
        <v>200</v>
      </c>
      <c r="W5" s="9"/>
      <c r="Y5" s="9" t="s">
        <v>4</v>
      </c>
      <c r="Z5" s="9">
        <f ca="1">ROUND(テーブル31429[[#This Row],[居住者]],-3)</f>
        <v>213000</v>
      </c>
      <c r="AA5" s="9">
        <f ca="1">ROUND(テーブル31429[[#This Row],[勤務者]],-3)</f>
        <v>17000</v>
      </c>
      <c r="AB5" s="9">
        <f ca="1">ROUND(テーブル31429[[#This Row],[来街者]],-3)</f>
        <v>71000</v>
      </c>
      <c r="AC5" s="9">
        <f ca="1">ROUND(テーブル31429[[#This Row],[平日]],-2)</f>
        <v>200</v>
      </c>
      <c r="AD5" s="9">
        <f ca="1">ROUND(テーブル31429[[#This Row],[休日]],-2)</f>
        <v>200</v>
      </c>
      <c r="AE5" s="9"/>
      <c r="AG5" s="9" t="s">
        <v>4</v>
      </c>
      <c r="AH5">
        <f ca="1">ROUND(テーブル3142931[[#This Row],[居住者]],-3)</f>
        <v>211000</v>
      </c>
      <c r="AI5">
        <f ca="1">ROUND(テーブル3142931[[#This Row],[勤務者]],-3)</f>
        <v>26000</v>
      </c>
      <c r="AJ5">
        <f ca="1">ROUND(テーブル3142931[[#This Row],[来街者]],-3)</f>
        <v>83000</v>
      </c>
      <c r="AK5">
        <f ca="1">ROUND(テーブル3142931[[#This Row],[平日]],-2)</f>
        <v>200</v>
      </c>
      <c r="AL5">
        <f ca="1">ROUND(テーブル3142931[[#This Row],[休日]],-2)</f>
        <v>300</v>
      </c>
    </row>
    <row r="6" spans="1:38" x14ac:dyDescent="0.55000000000000004">
      <c r="A6" s="7" t="s">
        <v>5</v>
      </c>
      <c r="B6" s="8">
        <f ca="1">ROUND(テーブル2[[#This Row],[居住者]],-3)</f>
        <v>235000</v>
      </c>
      <c r="C6" s="8">
        <f ca="1">ROUND(テーブル2[[#This Row],[勤務者]],-3)</f>
        <v>24000</v>
      </c>
      <c r="D6" s="8">
        <f ca="1">ROUND(テーブル2[[#This Row],[来街者]],-3)</f>
        <v>60000</v>
      </c>
      <c r="E6" s="8">
        <f ca="1">ROUND(テーブル2[[#This Row],[平日]],-2)</f>
        <v>200</v>
      </c>
      <c r="F6" s="8">
        <f ca="1">ROUND(テーブル2[[#This Row],[休日]],-2)</f>
        <v>200</v>
      </c>
      <c r="G6" s="8"/>
      <c r="H6" s="5"/>
      <c r="I6" s="12" t="s">
        <v>5</v>
      </c>
      <c r="J6" s="20">
        <f ca="1">ROUND(テーブル3[[#This Row],[居住者]],-3)</f>
        <v>235000</v>
      </c>
      <c r="K6" s="20">
        <f ca="1">ROUND(テーブル3[[#This Row],[勤務者]],-3)</f>
        <v>24000</v>
      </c>
      <c r="L6" s="20">
        <f ca="1">ROUND(テーブル3[[#This Row],[来街者]],-3)</f>
        <v>60000</v>
      </c>
      <c r="M6" s="20">
        <f ca="1">ROUND(テーブル3[[#This Row],[平日]],-2)</f>
        <v>200</v>
      </c>
      <c r="N6" s="20">
        <f ca="1">ROUND(テーブル3[[#This Row],[休日]],-2)</f>
        <v>200</v>
      </c>
      <c r="O6" s="20"/>
      <c r="P6" s="11"/>
      <c r="Q6" s="9" t="s">
        <v>5</v>
      </c>
      <c r="R6" s="9">
        <f ca="1">ROUND(テーブル314[[#This Row],[居住者]],-3)</f>
        <v>250000</v>
      </c>
      <c r="S6" s="9">
        <f ca="1">ROUND(テーブル314[[#This Row],[勤務者]],-3)</f>
        <v>21000</v>
      </c>
      <c r="T6" s="9">
        <f ca="1">ROUND(テーブル314[[#This Row],[来街者]],-3)</f>
        <v>58000</v>
      </c>
      <c r="U6" s="9">
        <f ca="1">ROUND(テーブル314[[#This Row],[平日]],-2)</f>
        <v>100</v>
      </c>
      <c r="V6" s="9">
        <f ca="1">ROUND(テーブル314[[#This Row],[休日]],-2)</f>
        <v>200</v>
      </c>
      <c r="W6" s="9"/>
      <c r="Y6" s="9" t="s">
        <v>5</v>
      </c>
      <c r="Z6" s="9">
        <f ca="1">ROUND(テーブル31429[[#This Row],[居住者]],-3)</f>
        <v>205000</v>
      </c>
      <c r="AA6" s="9">
        <f ca="1">ROUND(テーブル31429[[#This Row],[勤務者]],-3)</f>
        <v>21000</v>
      </c>
      <c r="AB6" s="9">
        <f ca="1">ROUND(テーブル31429[[#This Row],[来街者]],-3)</f>
        <v>71000</v>
      </c>
      <c r="AC6" s="9">
        <f ca="1">ROUND(テーブル31429[[#This Row],[平日]],-2)</f>
        <v>200</v>
      </c>
      <c r="AD6" s="9">
        <f ca="1">ROUND(テーブル31429[[#This Row],[休日]],-2)</f>
        <v>200</v>
      </c>
      <c r="AE6" s="9"/>
      <c r="AG6" s="9" t="s">
        <v>5</v>
      </c>
      <c r="AH6">
        <f ca="1">ROUND(テーブル3142931[[#This Row],[居住者]],-3)</f>
        <v>205000</v>
      </c>
      <c r="AI6">
        <f ca="1">ROUND(テーブル3142931[[#This Row],[勤務者]],-3)</f>
        <v>29000</v>
      </c>
      <c r="AJ6">
        <f ca="1">ROUND(テーブル3142931[[#This Row],[来街者]],-3)</f>
        <v>79000</v>
      </c>
      <c r="AK6">
        <f ca="1">ROUND(テーブル3142931[[#This Row],[平日]],-2)</f>
        <v>200</v>
      </c>
      <c r="AL6">
        <f ca="1">ROUND(テーブル3142931[[#This Row],[休日]],-2)</f>
        <v>200</v>
      </c>
    </row>
    <row r="7" spans="1:38" x14ac:dyDescent="0.55000000000000004">
      <c r="A7" s="7" t="s">
        <v>6</v>
      </c>
      <c r="B7" s="8">
        <f ca="1">ROUND(テーブル2[[#This Row],[居住者]],-3)</f>
        <v>229000</v>
      </c>
      <c r="C7" s="8">
        <f ca="1">ROUND(テーブル2[[#This Row],[勤務者]],-3)</f>
        <v>30000</v>
      </c>
      <c r="D7" s="8">
        <f ca="1">ROUND(テーブル2[[#This Row],[来街者]],-3)</f>
        <v>61000</v>
      </c>
      <c r="E7" s="8">
        <f ca="1">ROUND(テーブル2[[#This Row],[平日]],-2)</f>
        <v>200</v>
      </c>
      <c r="F7" s="8">
        <f ca="1">ROUND(テーブル2[[#This Row],[休日]],-2)</f>
        <v>200</v>
      </c>
      <c r="G7" s="8"/>
      <c r="H7" s="5"/>
      <c r="I7" s="12" t="s">
        <v>6</v>
      </c>
      <c r="J7" s="20">
        <f ca="1">ROUND(テーブル3[[#This Row],[居住者]],-3)</f>
        <v>229000</v>
      </c>
      <c r="K7" s="20">
        <f ca="1">ROUND(テーブル3[[#This Row],[勤務者]],-3)</f>
        <v>30000</v>
      </c>
      <c r="L7" s="20">
        <f ca="1">ROUND(テーブル3[[#This Row],[来街者]],-3)</f>
        <v>61000</v>
      </c>
      <c r="M7" s="20">
        <f ca="1">ROUND(テーブル3[[#This Row],[平日]],-2)</f>
        <v>200</v>
      </c>
      <c r="N7" s="20">
        <f ca="1">ROUND(テーブル3[[#This Row],[休日]],-2)</f>
        <v>200</v>
      </c>
      <c r="O7" s="20"/>
      <c r="P7" s="11"/>
      <c r="Q7" s="9" t="s">
        <v>6</v>
      </c>
      <c r="R7" s="9">
        <f ca="1">ROUND(テーブル314[[#This Row],[居住者]],-3)</f>
        <v>237000</v>
      </c>
      <c r="S7" s="9">
        <f ca="1">ROUND(テーブル314[[#This Row],[勤務者]],-3)</f>
        <v>27000</v>
      </c>
      <c r="T7" s="9">
        <f ca="1">ROUND(テーブル314[[#This Row],[来街者]],-3)</f>
        <v>59000</v>
      </c>
      <c r="U7" s="9">
        <f ca="1">ROUND(テーブル314[[#This Row],[平日]],-2)</f>
        <v>100</v>
      </c>
      <c r="V7" s="9">
        <f ca="1">ROUND(テーブル314[[#This Row],[休日]],-2)</f>
        <v>200</v>
      </c>
      <c r="W7" s="9"/>
      <c r="Y7" s="9" t="s">
        <v>6</v>
      </c>
      <c r="Z7" s="9">
        <f ca="1">ROUND(テーブル31429[[#This Row],[居住者]],-3)</f>
        <v>197000</v>
      </c>
      <c r="AA7" s="9">
        <f ca="1">ROUND(テーブル31429[[#This Row],[勤務者]],-3)</f>
        <v>26000</v>
      </c>
      <c r="AB7" s="9">
        <f ca="1">ROUND(テーブル31429[[#This Row],[来街者]],-3)</f>
        <v>71000</v>
      </c>
      <c r="AC7" s="9">
        <f ca="1">ROUND(テーブル31429[[#This Row],[平日]],-2)</f>
        <v>200</v>
      </c>
      <c r="AD7" s="9">
        <f ca="1">ROUND(テーブル31429[[#This Row],[休日]],-2)</f>
        <v>200</v>
      </c>
      <c r="AE7" s="9"/>
      <c r="AG7" s="9" t="s">
        <v>6</v>
      </c>
      <c r="AH7">
        <f ca="1">ROUND(テーブル3142931[[#This Row],[居住者]],-3)</f>
        <v>198000</v>
      </c>
      <c r="AI7">
        <f ca="1">ROUND(テーブル3142931[[#This Row],[勤務者]],-3)</f>
        <v>31000</v>
      </c>
      <c r="AJ7">
        <f ca="1">ROUND(テーブル3142931[[#This Row],[来街者]],-3)</f>
        <v>72000</v>
      </c>
      <c r="AK7">
        <f ca="1">ROUND(テーブル3142931[[#This Row],[平日]],-2)</f>
        <v>200</v>
      </c>
      <c r="AL7">
        <f ca="1">ROUND(テーブル3142931[[#This Row],[休日]],-2)</f>
        <v>200</v>
      </c>
    </row>
    <row r="8" spans="1:38" x14ac:dyDescent="0.55000000000000004">
      <c r="A8" s="7" t="s">
        <v>7</v>
      </c>
      <c r="B8" s="8">
        <f ca="1">ROUND(テーブル2[[#This Row],[居住者]],-3)</f>
        <v>222000</v>
      </c>
      <c r="C8" s="8">
        <f ca="1">ROUND(テーブル2[[#This Row],[勤務者]],-3)</f>
        <v>52000</v>
      </c>
      <c r="D8" s="8">
        <f ca="1">ROUND(テーブル2[[#This Row],[来街者]],-3)</f>
        <v>63000</v>
      </c>
      <c r="E8" s="8">
        <f ca="1">ROUND(テーブル2[[#This Row],[平日]],-2)</f>
        <v>200</v>
      </c>
      <c r="F8" s="8">
        <f ca="1">ROUND(テーブル2[[#This Row],[休日]],-2)</f>
        <v>200</v>
      </c>
      <c r="G8" s="8"/>
      <c r="H8" s="5"/>
      <c r="I8" s="12" t="s">
        <v>7</v>
      </c>
      <c r="J8" s="20">
        <f ca="1">ROUND(テーブル3[[#This Row],[居住者]],-3)</f>
        <v>222000</v>
      </c>
      <c r="K8" s="20">
        <f ca="1">ROUND(テーブル3[[#This Row],[勤務者]],-3)</f>
        <v>52000</v>
      </c>
      <c r="L8" s="20">
        <f ca="1">ROUND(テーブル3[[#This Row],[来街者]],-3)</f>
        <v>63000</v>
      </c>
      <c r="M8" s="20">
        <f ca="1">ROUND(テーブル3[[#This Row],[平日]],-2)</f>
        <v>200</v>
      </c>
      <c r="N8" s="20">
        <f ca="1">ROUND(テーブル3[[#This Row],[休日]],-2)</f>
        <v>200</v>
      </c>
      <c r="O8" s="20"/>
      <c r="P8" s="11"/>
      <c r="Q8" s="9" t="s">
        <v>7</v>
      </c>
      <c r="R8" s="9">
        <f ca="1">ROUND(テーブル314[[#This Row],[居住者]],-3)</f>
        <v>230000</v>
      </c>
      <c r="S8" s="9">
        <f ca="1">ROUND(テーブル314[[#This Row],[勤務者]],-3)</f>
        <v>52000</v>
      </c>
      <c r="T8" s="9">
        <f ca="1">ROUND(テーブル314[[#This Row],[来街者]],-3)</f>
        <v>68000</v>
      </c>
      <c r="U8" s="9">
        <f ca="1">ROUND(テーブル314[[#This Row],[平日]],-2)</f>
        <v>200</v>
      </c>
      <c r="V8" s="9">
        <f ca="1">ROUND(テーブル314[[#This Row],[休日]],-2)</f>
        <v>200</v>
      </c>
      <c r="W8" s="9"/>
      <c r="Y8" s="9" t="s">
        <v>7</v>
      </c>
      <c r="Z8" s="9">
        <f ca="1">ROUND(テーブル31429[[#This Row],[居住者]],-3)</f>
        <v>194000</v>
      </c>
      <c r="AA8" s="9">
        <f ca="1">ROUND(テーブル31429[[#This Row],[勤務者]],-3)</f>
        <v>30000</v>
      </c>
      <c r="AB8" s="9">
        <f ca="1">ROUND(テーブル31429[[#This Row],[来街者]],-3)</f>
        <v>72000</v>
      </c>
      <c r="AC8" s="9">
        <f ca="1">ROUND(テーブル31429[[#This Row],[平日]],-2)</f>
        <v>200</v>
      </c>
      <c r="AD8" s="9">
        <f ca="1">ROUND(テーブル31429[[#This Row],[休日]],-2)</f>
        <v>200</v>
      </c>
      <c r="AE8" s="9"/>
      <c r="AG8" s="9" t="s">
        <v>7</v>
      </c>
      <c r="AH8">
        <f ca="1">ROUND(テーブル3142931[[#This Row],[居住者]],-3)</f>
        <v>196000</v>
      </c>
      <c r="AI8">
        <f ca="1">ROUND(テーブル3142931[[#This Row],[勤務者]],-3)</f>
        <v>37000</v>
      </c>
      <c r="AJ8">
        <f ca="1">ROUND(テーブル3142931[[#This Row],[来街者]],-3)</f>
        <v>70000</v>
      </c>
      <c r="AK8">
        <f ca="1">ROUND(テーブル3142931[[#This Row],[平日]],-2)</f>
        <v>200</v>
      </c>
      <c r="AL8">
        <f ca="1">ROUND(テーブル3142931[[#This Row],[休日]],-2)</f>
        <v>200</v>
      </c>
    </row>
    <row r="9" spans="1:38" x14ac:dyDescent="0.55000000000000004">
      <c r="A9" s="7" t="s">
        <v>8</v>
      </c>
      <c r="B9" s="8">
        <f ca="1">ROUND(テーブル2[[#This Row],[居住者]],-3)</f>
        <v>188000</v>
      </c>
      <c r="C9" s="8">
        <f ca="1">ROUND(テーブル2[[#This Row],[勤務者]],-3)</f>
        <v>77000</v>
      </c>
      <c r="D9" s="8">
        <f ca="1">ROUND(テーブル2[[#This Row],[来街者]],-3)</f>
        <v>74000</v>
      </c>
      <c r="E9" s="8">
        <f ca="1">ROUND(テーブル2[[#This Row],[平日]],-2)</f>
        <v>200</v>
      </c>
      <c r="F9" s="8">
        <f ca="1">ROUND(テーブル2[[#This Row],[休日]],-2)</f>
        <v>200</v>
      </c>
      <c r="G9" s="8"/>
      <c r="H9" s="5"/>
      <c r="I9" s="12" t="s">
        <v>8</v>
      </c>
      <c r="J9" s="20">
        <f ca="1">ROUND(テーブル3[[#This Row],[居住者]],-3)</f>
        <v>188000</v>
      </c>
      <c r="K9" s="20">
        <f ca="1">ROUND(テーブル3[[#This Row],[勤務者]],-3)</f>
        <v>77000</v>
      </c>
      <c r="L9" s="20">
        <f ca="1">ROUND(テーブル3[[#This Row],[来街者]],-3)</f>
        <v>74000</v>
      </c>
      <c r="M9" s="20">
        <f ca="1">ROUND(テーブル3[[#This Row],[平日]],-2)</f>
        <v>200</v>
      </c>
      <c r="N9" s="20">
        <f ca="1">ROUND(テーブル3[[#This Row],[休日]],-2)</f>
        <v>200</v>
      </c>
      <c r="O9" s="20"/>
      <c r="P9" s="11"/>
      <c r="Q9" s="9" t="s">
        <v>8</v>
      </c>
      <c r="R9" s="9">
        <f ca="1">ROUND(テーブル314[[#This Row],[居住者]],-3)</f>
        <v>201000</v>
      </c>
      <c r="S9" s="9">
        <f ca="1">ROUND(テーブル314[[#This Row],[勤務者]],-3)</f>
        <v>74000</v>
      </c>
      <c r="T9" s="9">
        <f ca="1">ROUND(テーブル314[[#This Row],[来街者]],-3)</f>
        <v>75000</v>
      </c>
      <c r="U9" s="9">
        <f ca="1">ROUND(テーブル314[[#This Row],[平日]],-2)</f>
        <v>200</v>
      </c>
      <c r="V9" s="9">
        <f ca="1">ROUND(テーブル314[[#This Row],[休日]],-2)</f>
        <v>200</v>
      </c>
      <c r="W9" s="9"/>
      <c r="Y9" s="9" t="s">
        <v>8</v>
      </c>
      <c r="Z9" s="9">
        <f ca="1">ROUND(テーブル31429[[#This Row],[居住者]],-3)</f>
        <v>182000</v>
      </c>
      <c r="AA9" s="9">
        <f ca="1">ROUND(テーブル31429[[#This Row],[勤務者]],-3)</f>
        <v>57000</v>
      </c>
      <c r="AB9" s="9">
        <f ca="1">ROUND(テーブル31429[[#This Row],[来街者]],-3)</f>
        <v>73000</v>
      </c>
      <c r="AC9" s="9">
        <f ca="1">ROUND(テーブル31429[[#This Row],[平日]],-2)</f>
        <v>200</v>
      </c>
      <c r="AD9" s="9">
        <f ca="1">ROUND(テーブル31429[[#This Row],[休日]],-2)</f>
        <v>200</v>
      </c>
      <c r="AE9" s="9"/>
      <c r="AG9" s="9" t="s">
        <v>8</v>
      </c>
      <c r="AH9">
        <f ca="1">ROUND(テーブル3142931[[#This Row],[居住者]],-3)</f>
        <v>191000</v>
      </c>
      <c r="AI9">
        <f ca="1">ROUND(テーブル3142931[[#This Row],[勤務者]],-3)</f>
        <v>48000</v>
      </c>
      <c r="AJ9">
        <f ca="1">ROUND(テーブル3142931[[#This Row],[来街者]],-3)</f>
        <v>72000</v>
      </c>
      <c r="AK9">
        <f ca="1">ROUND(テーブル3142931[[#This Row],[平日]],-2)</f>
        <v>200</v>
      </c>
      <c r="AL9">
        <f ca="1">ROUND(テーブル3142931[[#This Row],[休日]],-2)</f>
        <v>200</v>
      </c>
    </row>
    <row r="10" spans="1:38" x14ac:dyDescent="0.55000000000000004">
      <c r="A10" s="7" t="s">
        <v>9</v>
      </c>
      <c r="B10" s="8">
        <f ca="1">ROUND(テーブル2[[#This Row],[居住者]],-3)</f>
        <v>180000</v>
      </c>
      <c r="C10" s="8">
        <f ca="1">ROUND(テーブル2[[#This Row],[勤務者]],-3)</f>
        <v>138000</v>
      </c>
      <c r="D10" s="8">
        <f ca="1">ROUND(テーブル2[[#This Row],[来街者]],-3)</f>
        <v>89000</v>
      </c>
      <c r="E10" s="8">
        <f ca="1">ROUND(テーブル2[[#This Row],[平日]],-2)</f>
        <v>300</v>
      </c>
      <c r="F10" s="8">
        <f ca="1">ROUND(テーブル2[[#This Row],[休日]],-2)</f>
        <v>200</v>
      </c>
      <c r="G10" s="8"/>
      <c r="H10" s="5"/>
      <c r="I10" s="12" t="s">
        <v>9</v>
      </c>
      <c r="J10" s="20">
        <f ca="1">ROUND(テーブル3[[#This Row],[居住者]],-3)</f>
        <v>180000</v>
      </c>
      <c r="K10" s="20">
        <f ca="1">ROUND(テーブル3[[#This Row],[勤務者]],-3)</f>
        <v>138000</v>
      </c>
      <c r="L10" s="20">
        <f ca="1">ROUND(テーブル3[[#This Row],[来街者]],-3)</f>
        <v>89000</v>
      </c>
      <c r="M10" s="20">
        <f ca="1">ROUND(テーブル3[[#This Row],[平日]],-2)</f>
        <v>300</v>
      </c>
      <c r="N10" s="20">
        <f ca="1">ROUND(テーブル3[[#This Row],[休日]],-2)</f>
        <v>200</v>
      </c>
      <c r="O10" s="20"/>
      <c r="P10" s="11"/>
      <c r="Q10" s="9" t="s">
        <v>9</v>
      </c>
      <c r="R10" s="9">
        <f ca="1">ROUND(テーブル314[[#This Row],[居住者]],-3)</f>
        <v>190000</v>
      </c>
      <c r="S10" s="9">
        <f ca="1">ROUND(テーブル314[[#This Row],[勤務者]],-3)</f>
        <v>110000</v>
      </c>
      <c r="T10" s="9">
        <f ca="1">ROUND(テーブル314[[#This Row],[来街者]],-3)</f>
        <v>99000</v>
      </c>
      <c r="U10" s="9">
        <f ca="1">ROUND(テーブル314[[#This Row],[平日]],-2)</f>
        <v>300</v>
      </c>
      <c r="V10" s="9">
        <f ca="1">ROUND(テーブル314[[#This Row],[休日]],-2)</f>
        <v>300</v>
      </c>
      <c r="W10" s="9"/>
      <c r="Y10" s="9" t="s">
        <v>9</v>
      </c>
      <c r="Z10" s="9">
        <f ca="1">ROUND(テーブル31429[[#This Row],[居住者]],-3)</f>
        <v>169000</v>
      </c>
      <c r="AA10" s="9">
        <f ca="1">ROUND(テーブル31429[[#This Row],[勤務者]],-3)</f>
        <v>90000</v>
      </c>
      <c r="AB10" s="9">
        <f ca="1">ROUND(テーブル31429[[#This Row],[来街者]],-3)</f>
        <v>93000</v>
      </c>
      <c r="AC10" s="9">
        <f ca="1">ROUND(テーブル31429[[#This Row],[平日]],-2)</f>
        <v>300</v>
      </c>
      <c r="AD10" s="9">
        <f ca="1">ROUND(テーブル31429[[#This Row],[休日]],-2)</f>
        <v>300</v>
      </c>
      <c r="AE10" s="9"/>
      <c r="AG10" s="9" t="s">
        <v>9</v>
      </c>
      <c r="AH10">
        <f ca="1">ROUND(テーブル3142931[[#This Row],[居住者]],-3)</f>
        <v>176000</v>
      </c>
      <c r="AI10">
        <f ca="1">ROUND(テーブル3142931[[#This Row],[勤務者]],-3)</f>
        <v>71000</v>
      </c>
      <c r="AJ10">
        <f ca="1">ROUND(テーブル3142931[[#This Row],[来街者]],-3)</f>
        <v>90000</v>
      </c>
      <c r="AK10">
        <f ca="1">ROUND(テーブル3142931[[#This Row],[平日]],-2)</f>
        <v>200</v>
      </c>
      <c r="AL10">
        <f ca="1">ROUND(テーブル3142931[[#This Row],[休日]],-2)</f>
        <v>300</v>
      </c>
    </row>
    <row r="11" spans="1:38" x14ac:dyDescent="0.55000000000000004">
      <c r="A11" s="7" t="s">
        <v>10</v>
      </c>
      <c r="B11" s="8">
        <f ca="1">ROUND(テーブル2[[#This Row],[居住者]],-3)</f>
        <v>193000</v>
      </c>
      <c r="C11" s="8">
        <f ca="1">ROUND(テーブル2[[#This Row],[勤務者]],-3)</f>
        <v>212000</v>
      </c>
      <c r="D11" s="8">
        <f ca="1">ROUND(テーブル2[[#This Row],[来街者]],-3)</f>
        <v>111000</v>
      </c>
      <c r="E11" s="8">
        <f ca="1">ROUND(テーブル2[[#This Row],[平日]],-2)</f>
        <v>300</v>
      </c>
      <c r="F11" s="8">
        <f ca="1">ROUND(テーブル2[[#This Row],[休日]],-2)</f>
        <v>300</v>
      </c>
      <c r="G11" s="8"/>
      <c r="H11" s="5"/>
      <c r="I11" s="12" t="s">
        <v>10</v>
      </c>
      <c r="J11" s="20">
        <f ca="1">ROUND(テーブル3[[#This Row],[居住者]],-3)</f>
        <v>193000</v>
      </c>
      <c r="K11" s="20">
        <f ca="1">ROUND(テーブル3[[#This Row],[勤務者]],-3)</f>
        <v>212000</v>
      </c>
      <c r="L11" s="20">
        <f ca="1">ROUND(テーブル3[[#This Row],[来街者]],-3)</f>
        <v>111000</v>
      </c>
      <c r="M11" s="20">
        <f ca="1">ROUND(テーブル3[[#This Row],[平日]],-2)</f>
        <v>300</v>
      </c>
      <c r="N11" s="20">
        <f ca="1">ROUND(テーブル3[[#This Row],[休日]],-2)</f>
        <v>300</v>
      </c>
      <c r="O11" s="20"/>
      <c r="P11" s="11"/>
      <c r="Q11" s="9" t="s">
        <v>10</v>
      </c>
      <c r="R11" s="9">
        <f ca="1">ROUND(テーブル314[[#This Row],[居住者]],-3)</f>
        <v>183000</v>
      </c>
      <c r="S11" s="9">
        <f ca="1">ROUND(テーブル314[[#This Row],[勤務者]],-3)</f>
        <v>147000</v>
      </c>
      <c r="T11" s="9">
        <f ca="1">ROUND(テーブル314[[#This Row],[来街者]],-3)</f>
        <v>125000</v>
      </c>
      <c r="U11" s="9">
        <f ca="1">ROUND(テーブル314[[#This Row],[平日]],-2)</f>
        <v>400</v>
      </c>
      <c r="V11" s="9">
        <f ca="1">ROUND(テーブル314[[#This Row],[休日]],-2)</f>
        <v>300</v>
      </c>
      <c r="W11" s="9"/>
      <c r="Y11" s="9" t="s">
        <v>10</v>
      </c>
      <c r="Z11" s="9">
        <f ca="1">ROUND(テーブル31429[[#This Row],[居住者]],-3)</f>
        <v>161000</v>
      </c>
      <c r="AA11" s="9">
        <f ca="1">ROUND(テーブル31429[[#This Row],[勤務者]],-3)</f>
        <v>108000</v>
      </c>
      <c r="AB11" s="9">
        <f ca="1">ROUND(テーブル31429[[#This Row],[来街者]],-3)</f>
        <v>130000</v>
      </c>
      <c r="AC11" s="9">
        <f ca="1">ROUND(テーブル31429[[#This Row],[平日]],-2)</f>
        <v>400</v>
      </c>
      <c r="AD11" s="9">
        <f ca="1">ROUND(テーブル31429[[#This Row],[休日]],-2)</f>
        <v>300</v>
      </c>
      <c r="AE11" s="9"/>
      <c r="AG11" s="9" t="s">
        <v>10</v>
      </c>
      <c r="AH11">
        <f ca="1">ROUND(テーブル3142931[[#This Row],[居住者]],-3)</f>
        <v>170000</v>
      </c>
      <c r="AI11">
        <f ca="1">ROUND(テーブル3142931[[#This Row],[勤務者]],-3)</f>
        <v>94000</v>
      </c>
      <c r="AJ11">
        <f ca="1">ROUND(テーブル3142931[[#This Row],[来街者]],-3)</f>
        <v>122000</v>
      </c>
      <c r="AK11">
        <f ca="1">ROUND(テーブル3142931[[#This Row],[平日]],-2)</f>
        <v>300</v>
      </c>
      <c r="AL11">
        <f ca="1">ROUND(テーブル3142931[[#This Row],[休日]],-2)</f>
        <v>400</v>
      </c>
    </row>
    <row r="12" spans="1:38" x14ac:dyDescent="0.55000000000000004">
      <c r="A12" s="7" t="s">
        <v>11</v>
      </c>
      <c r="B12" s="8">
        <f ca="1">ROUND(テーブル2[[#This Row],[居住者]],-3)</f>
        <v>202000</v>
      </c>
      <c r="C12" s="8">
        <f ca="1">ROUND(テーブル2[[#This Row],[勤務者]],-3)</f>
        <v>227000</v>
      </c>
      <c r="D12" s="8">
        <f ca="1">ROUND(テーブル2[[#This Row],[来街者]],-3)</f>
        <v>143000</v>
      </c>
      <c r="E12" s="8">
        <f ca="1">ROUND(テーブル2[[#This Row],[平日]],-2)</f>
        <v>400</v>
      </c>
      <c r="F12" s="8">
        <f ca="1">ROUND(テーブル2[[#This Row],[休日]],-2)</f>
        <v>300</v>
      </c>
      <c r="G12" s="8"/>
      <c r="H12" s="5"/>
      <c r="I12" s="12" t="s">
        <v>11</v>
      </c>
      <c r="J12" s="20">
        <f ca="1">ROUND(テーブル3[[#This Row],[居住者]],-3)</f>
        <v>202000</v>
      </c>
      <c r="K12" s="20">
        <f ca="1">ROUND(テーブル3[[#This Row],[勤務者]],-3)</f>
        <v>227000</v>
      </c>
      <c r="L12" s="20">
        <f ca="1">ROUND(テーブル3[[#This Row],[来街者]],-3)</f>
        <v>143000</v>
      </c>
      <c r="M12" s="20">
        <f ca="1">ROUND(テーブル3[[#This Row],[平日]],-2)</f>
        <v>400</v>
      </c>
      <c r="N12" s="20">
        <f ca="1">ROUND(テーブル3[[#This Row],[休日]],-2)</f>
        <v>300</v>
      </c>
      <c r="O12" s="20"/>
      <c r="P12" s="11"/>
      <c r="Q12" s="9" t="s">
        <v>11</v>
      </c>
      <c r="R12" s="9">
        <f ca="1">ROUND(テーブル314[[#This Row],[居住者]],-3)</f>
        <v>206000</v>
      </c>
      <c r="S12" s="9">
        <f ca="1">ROUND(テーブル314[[#This Row],[勤務者]],-3)</f>
        <v>180000</v>
      </c>
      <c r="T12" s="9">
        <f ca="1">ROUND(テーブル314[[#This Row],[来街者]],-3)</f>
        <v>154000</v>
      </c>
      <c r="U12" s="9">
        <f ca="1">ROUND(テーブル314[[#This Row],[平日]],-2)</f>
        <v>400</v>
      </c>
      <c r="V12" s="9">
        <f ca="1">ROUND(テーブル314[[#This Row],[休日]],-2)</f>
        <v>400</v>
      </c>
      <c r="W12" s="9"/>
      <c r="Y12" s="9" t="s">
        <v>11</v>
      </c>
      <c r="Z12" s="9">
        <f ca="1">ROUND(テーブル31429[[#This Row],[居住者]],-3)</f>
        <v>158000</v>
      </c>
      <c r="AA12" s="9">
        <f ca="1">ROUND(テーブル31429[[#This Row],[勤務者]],-3)</f>
        <v>127000</v>
      </c>
      <c r="AB12" s="9">
        <f ca="1">ROUND(テーブル31429[[#This Row],[来街者]],-3)</f>
        <v>158000</v>
      </c>
      <c r="AC12" s="9">
        <f ca="1">ROUND(テーブル31429[[#This Row],[平日]],-2)</f>
        <v>400</v>
      </c>
      <c r="AD12" s="9">
        <f ca="1">ROUND(テーブル31429[[#This Row],[休日]],-2)</f>
        <v>400</v>
      </c>
      <c r="AE12" s="9"/>
      <c r="AG12" s="9" t="s">
        <v>11</v>
      </c>
      <c r="AH12">
        <f ca="1">ROUND(テーブル3142931[[#This Row],[居住者]],-3)</f>
        <v>170000</v>
      </c>
      <c r="AI12">
        <f ca="1">ROUND(テーブル3142931[[#This Row],[勤務者]],-3)</f>
        <v>116000</v>
      </c>
      <c r="AJ12">
        <f ca="1">ROUND(テーブル3142931[[#This Row],[来街者]],-3)</f>
        <v>147000</v>
      </c>
      <c r="AK12">
        <f ca="1">ROUND(テーブル3142931[[#This Row],[平日]],-2)</f>
        <v>400</v>
      </c>
      <c r="AL12">
        <f ca="1">ROUND(テーブル3142931[[#This Row],[休日]],-2)</f>
        <v>400</v>
      </c>
    </row>
    <row r="13" spans="1:38" x14ac:dyDescent="0.55000000000000004">
      <c r="A13" s="7" t="s">
        <v>12</v>
      </c>
      <c r="B13" s="8">
        <f ca="1">ROUND(テーブル2[[#This Row],[居住者]],-3)</f>
        <v>203000</v>
      </c>
      <c r="C13" s="8">
        <f ca="1">ROUND(テーブル2[[#This Row],[勤務者]],-3)</f>
        <v>238000</v>
      </c>
      <c r="D13" s="8">
        <f ca="1">ROUND(テーブル2[[#This Row],[来街者]],-3)</f>
        <v>182000</v>
      </c>
      <c r="E13" s="8">
        <f ca="1">ROUND(テーブル2[[#This Row],[平日]],-2)</f>
        <v>500</v>
      </c>
      <c r="F13" s="8">
        <f ca="1">ROUND(テーブル2[[#This Row],[休日]],-2)</f>
        <v>400</v>
      </c>
      <c r="G13" s="8"/>
      <c r="H13" s="5"/>
      <c r="I13" s="12" t="s">
        <v>12</v>
      </c>
      <c r="J13" s="20">
        <f ca="1">ROUND(テーブル3[[#This Row],[居住者]],-3)</f>
        <v>203000</v>
      </c>
      <c r="K13" s="20">
        <f ca="1">ROUND(テーブル3[[#This Row],[勤務者]],-3)</f>
        <v>238000</v>
      </c>
      <c r="L13" s="20">
        <f ca="1">ROUND(テーブル3[[#This Row],[来街者]],-3)</f>
        <v>182000</v>
      </c>
      <c r="M13" s="20">
        <f ca="1">ROUND(テーブル3[[#This Row],[平日]],-2)</f>
        <v>500</v>
      </c>
      <c r="N13" s="20">
        <f ca="1">ROUND(テーブル3[[#This Row],[休日]],-2)</f>
        <v>400</v>
      </c>
      <c r="O13" s="20"/>
      <c r="P13" s="11"/>
      <c r="Q13" s="9" t="s">
        <v>12</v>
      </c>
      <c r="R13" s="9">
        <f ca="1">ROUND(テーブル314[[#This Row],[居住者]],-3)</f>
        <v>210000</v>
      </c>
      <c r="S13" s="9">
        <f ca="1">ROUND(テーブル314[[#This Row],[勤務者]],-3)</f>
        <v>205000</v>
      </c>
      <c r="T13" s="9">
        <f ca="1">ROUND(テーブル314[[#This Row],[来街者]],-3)</f>
        <v>188000</v>
      </c>
      <c r="U13" s="9">
        <f ca="1">ROUND(テーブル314[[#This Row],[平日]],-2)</f>
        <v>500</v>
      </c>
      <c r="V13" s="9">
        <f ca="1">ROUND(テーブル314[[#This Row],[休日]],-2)</f>
        <v>500</v>
      </c>
      <c r="W13" s="9"/>
      <c r="Y13" s="9" t="s">
        <v>12</v>
      </c>
      <c r="Z13" s="9">
        <f ca="1">ROUND(テーブル31429[[#This Row],[居住者]],-3)</f>
        <v>158000</v>
      </c>
      <c r="AA13" s="9">
        <f ca="1">ROUND(テーブル31429[[#This Row],[勤務者]],-3)</f>
        <v>154000</v>
      </c>
      <c r="AB13" s="9">
        <f ca="1">ROUND(テーブル31429[[#This Row],[来街者]],-3)</f>
        <v>186000</v>
      </c>
      <c r="AC13" s="9">
        <f ca="1">ROUND(テーブル31429[[#This Row],[平日]],-2)</f>
        <v>500</v>
      </c>
      <c r="AD13" s="9">
        <f ca="1">ROUND(テーブル31429[[#This Row],[休日]],-2)</f>
        <v>500</v>
      </c>
      <c r="AE13" s="9"/>
      <c r="AG13" s="9" t="s">
        <v>12</v>
      </c>
      <c r="AH13">
        <f ca="1">ROUND(テーブル3142931[[#This Row],[居住者]],-3)</f>
        <v>169000</v>
      </c>
      <c r="AI13">
        <f ca="1">ROUND(テーブル3142931[[#This Row],[勤務者]],-3)</f>
        <v>149000</v>
      </c>
      <c r="AJ13">
        <f ca="1">ROUND(テーブル3142931[[#This Row],[来街者]],-3)</f>
        <v>173000</v>
      </c>
      <c r="AK13">
        <f ca="1">ROUND(テーブル3142931[[#This Row],[平日]],-2)</f>
        <v>500</v>
      </c>
      <c r="AL13">
        <f ca="1">ROUND(テーブル3142931[[#This Row],[休日]],-2)</f>
        <v>500</v>
      </c>
    </row>
    <row r="14" spans="1:38" x14ac:dyDescent="0.55000000000000004">
      <c r="A14" s="7" t="s">
        <v>13</v>
      </c>
      <c r="B14" s="8">
        <f ca="1">ROUND(テーブル2[[#This Row],[居住者]],-3)</f>
        <v>196000</v>
      </c>
      <c r="C14" s="8">
        <f ca="1">ROUND(テーブル2[[#This Row],[勤務者]],-3)</f>
        <v>252000</v>
      </c>
      <c r="D14" s="8">
        <f ca="1">ROUND(テーブル2[[#This Row],[来街者]],-3)</f>
        <v>202000</v>
      </c>
      <c r="E14" s="8">
        <f ca="1">ROUND(テーブル2[[#This Row],[平日]],-2)</f>
        <v>600</v>
      </c>
      <c r="F14" s="8">
        <f ca="1">ROUND(テーブル2[[#This Row],[休日]],-2)</f>
        <v>500</v>
      </c>
      <c r="G14" s="8"/>
      <c r="H14" s="5"/>
      <c r="I14" s="12" t="s">
        <v>13</v>
      </c>
      <c r="J14" s="20">
        <f ca="1">ROUND(テーブル3[[#This Row],[居住者]],-3)</f>
        <v>196000</v>
      </c>
      <c r="K14" s="20">
        <f ca="1">ROUND(テーブル3[[#This Row],[勤務者]],-3)</f>
        <v>252000</v>
      </c>
      <c r="L14" s="20">
        <f ca="1">ROUND(テーブル3[[#This Row],[来街者]],-3)</f>
        <v>202000</v>
      </c>
      <c r="M14" s="20">
        <f ca="1">ROUND(テーブル3[[#This Row],[平日]],-2)</f>
        <v>600</v>
      </c>
      <c r="N14" s="20">
        <f ca="1">ROUND(テーブル3[[#This Row],[休日]],-2)</f>
        <v>500</v>
      </c>
      <c r="O14" s="20"/>
      <c r="P14" s="11"/>
      <c r="Q14" s="9" t="s">
        <v>13</v>
      </c>
      <c r="R14" s="9">
        <f ca="1">ROUND(テーブル314[[#This Row],[居住者]],-3)</f>
        <v>209000</v>
      </c>
      <c r="S14" s="9">
        <f ca="1">ROUND(テーブル314[[#This Row],[勤務者]],-3)</f>
        <v>218000</v>
      </c>
      <c r="T14" s="9">
        <f ca="1">ROUND(テーブル314[[#This Row],[来街者]],-3)</f>
        <v>215000</v>
      </c>
      <c r="U14" s="9">
        <f ca="1">ROUND(テーブル314[[#This Row],[平日]],-2)</f>
        <v>600</v>
      </c>
      <c r="V14" s="9">
        <f ca="1">ROUND(テーブル314[[#This Row],[休日]],-2)</f>
        <v>500</v>
      </c>
      <c r="W14" s="9"/>
      <c r="Y14" s="9" t="s">
        <v>13</v>
      </c>
      <c r="Z14" s="9">
        <f ca="1">ROUND(テーブル31429[[#This Row],[居住者]],-3)</f>
        <v>155000</v>
      </c>
      <c r="AA14" s="9">
        <f ca="1">ROUND(テーブル31429[[#This Row],[勤務者]],-3)</f>
        <v>158000</v>
      </c>
      <c r="AB14" s="9">
        <f ca="1">ROUND(テーブル31429[[#This Row],[来街者]],-3)</f>
        <v>200000</v>
      </c>
      <c r="AC14" s="9">
        <f ca="1">ROUND(テーブル31429[[#This Row],[平日]],-2)</f>
        <v>500</v>
      </c>
      <c r="AD14" s="9">
        <f ca="1">ROUND(テーブル31429[[#This Row],[休日]],-2)</f>
        <v>600</v>
      </c>
      <c r="AE14" s="9"/>
      <c r="AG14" s="9" t="s">
        <v>13</v>
      </c>
      <c r="AH14">
        <f ca="1">ROUND(テーブル3142931[[#This Row],[居住者]],-3)</f>
        <v>163000</v>
      </c>
      <c r="AI14">
        <f ca="1">ROUND(テーブル3142931[[#This Row],[勤務者]],-3)</f>
        <v>153000</v>
      </c>
      <c r="AJ14">
        <f ca="1">ROUND(テーブル3142931[[#This Row],[来街者]],-3)</f>
        <v>187000</v>
      </c>
      <c r="AK14">
        <f ca="1">ROUND(テーブル3142931[[#This Row],[平日]],-2)</f>
        <v>500</v>
      </c>
      <c r="AL14">
        <f ca="1">ROUND(テーブル3142931[[#This Row],[休日]],-2)</f>
        <v>500</v>
      </c>
    </row>
    <row r="15" spans="1:38" x14ac:dyDescent="0.55000000000000004">
      <c r="A15" s="7" t="s">
        <v>14</v>
      </c>
      <c r="B15" s="8">
        <f ca="1">ROUND(テーブル2[[#This Row],[居住者]],-3)</f>
        <v>184000</v>
      </c>
      <c r="C15" s="8">
        <f ca="1">ROUND(テーブル2[[#This Row],[勤務者]],-3)</f>
        <v>254000</v>
      </c>
      <c r="D15" s="8">
        <f ca="1">ROUND(テーブル2[[#This Row],[来街者]],-3)</f>
        <v>214000</v>
      </c>
      <c r="E15" s="8">
        <f ca="1">ROUND(テーブル2[[#This Row],[平日]],-2)</f>
        <v>600</v>
      </c>
      <c r="F15" s="8">
        <f ca="1">ROUND(テーブル2[[#This Row],[休日]],-2)</f>
        <v>500</v>
      </c>
      <c r="G15" s="8"/>
      <c r="H15" s="5"/>
      <c r="I15" s="12" t="s">
        <v>14</v>
      </c>
      <c r="J15" s="20">
        <f ca="1">ROUND(テーブル3[[#This Row],[居住者]],-3)</f>
        <v>184000</v>
      </c>
      <c r="K15" s="20">
        <f ca="1">ROUND(テーブル3[[#This Row],[勤務者]],-3)</f>
        <v>254000</v>
      </c>
      <c r="L15" s="20">
        <f ca="1">ROUND(テーブル3[[#This Row],[来街者]],-3)</f>
        <v>214000</v>
      </c>
      <c r="M15" s="20">
        <f ca="1">ROUND(テーブル3[[#This Row],[平日]],-2)</f>
        <v>600</v>
      </c>
      <c r="N15" s="20">
        <f ca="1">ROUND(テーブル3[[#This Row],[休日]],-2)</f>
        <v>500</v>
      </c>
      <c r="O15" s="20"/>
      <c r="P15" s="11"/>
      <c r="Q15" s="9" t="s">
        <v>14</v>
      </c>
      <c r="R15" s="9">
        <f ca="1">ROUND(テーブル314[[#This Row],[居住者]],-3)</f>
        <v>207000</v>
      </c>
      <c r="S15" s="9">
        <f ca="1">ROUND(テーブル314[[#This Row],[勤務者]],-3)</f>
        <v>222000</v>
      </c>
      <c r="T15" s="9">
        <f ca="1">ROUND(テーブル314[[#This Row],[来街者]],-3)</f>
        <v>227000</v>
      </c>
      <c r="U15" s="9">
        <f ca="1">ROUND(テーブル314[[#This Row],[平日]],-2)</f>
        <v>600</v>
      </c>
      <c r="V15" s="9">
        <f ca="1">ROUND(テーブル314[[#This Row],[休日]],-2)</f>
        <v>600</v>
      </c>
      <c r="W15" s="9"/>
      <c r="Y15" s="9" t="s">
        <v>14</v>
      </c>
      <c r="Z15" s="9">
        <f ca="1">ROUND(テーブル31429[[#This Row],[居住者]],-3)</f>
        <v>152000</v>
      </c>
      <c r="AA15" s="9">
        <f ca="1">ROUND(テーブル31429[[#This Row],[勤務者]],-3)</f>
        <v>159000</v>
      </c>
      <c r="AB15" s="9">
        <f ca="1">ROUND(テーブル31429[[#This Row],[来街者]],-3)</f>
        <v>210000</v>
      </c>
      <c r="AC15" s="9">
        <f ca="1">ROUND(テーブル31429[[#This Row],[平日]],-2)</f>
        <v>600</v>
      </c>
      <c r="AD15" s="9">
        <f ca="1">ROUND(テーブル31429[[#This Row],[休日]],-2)</f>
        <v>600</v>
      </c>
      <c r="AE15" s="9"/>
      <c r="AG15" s="9" t="s">
        <v>14</v>
      </c>
      <c r="AH15">
        <f ca="1">ROUND(テーブル3142931[[#This Row],[居住者]],-3)</f>
        <v>157000</v>
      </c>
      <c r="AI15">
        <f ca="1">ROUND(テーブル3142931[[#This Row],[勤務者]],-3)</f>
        <v>150000</v>
      </c>
      <c r="AJ15">
        <f ca="1">ROUND(テーブル3142931[[#This Row],[来街者]],-3)</f>
        <v>198000</v>
      </c>
      <c r="AK15">
        <f ca="1">ROUND(テーブル3142931[[#This Row],[平日]],-2)</f>
        <v>500</v>
      </c>
      <c r="AL15">
        <f ca="1">ROUND(テーブル3142931[[#This Row],[休日]],-2)</f>
        <v>600</v>
      </c>
    </row>
    <row r="16" spans="1:38" x14ac:dyDescent="0.55000000000000004">
      <c r="A16" s="7" t="s">
        <v>15</v>
      </c>
      <c r="B16" s="8">
        <f ca="1">ROUND(テーブル2[[#This Row],[居住者]],-3)</f>
        <v>188000</v>
      </c>
      <c r="C16" s="8">
        <f ca="1">ROUND(テーブル2[[#This Row],[勤務者]],-3)</f>
        <v>259000</v>
      </c>
      <c r="D16" s="8">
        <f ca="1">ROUND(テーブル2[[#This Row],[来街者]],-3)</f>
        <v>209000</v>
      </c>
      <c r="E16" s="8">
        <f ca="1">ROUND(テーブル2[[#This Row],[平日]],-2)</f>
        <v>600</v>
      </c>
      <c r="F16" s="8">
        <f ca="1">ROUND(テーブル2[[#This Row],[休日]],-2)</f>
        <v>500</v>
      </c>
      <c r="G16" s="8"/>
      <c r="H16" s="5"/>
      <c r="I16" s="12" t="s">
        <v>15</v>
      </c>
      <c r="J16" s="20">
        <f ca="1">ROUND(テーブル3[[#This Row],[居住者]],-3)</f>
        <v>188000</v>
      </c>
      <c r="K16" s="20">
        <f ca="1">ROUND(テーブル3[[#This Row],[勤務者]],-3)</f>
        <v>259000</v>
      </c>
      <c r="L16" s="20">
        <f ca="1">ROUND(テーブル3[[#This Row],[来街者]],-3)</f>
        <v>209000</v>
      </c>
      <c r="M16" s="20">
        <f ca="1">ROUND(テーブル3[[#This Row],[平日]],-2)</f>
        <v>600</v>
      </c>
      <c r="N16" s="20">
        <f ca="1">ROUND(テーブル3[[#This Row],[休日]],-2)</f>
        <v>500</v>
      </c>
      <c r="O16" s="20"/>
      <c r="P16" s="11"/>
      <c r="Q16" s="9" t="s">
        <v>15</v>
      </c>
      <c r="R16" s="9">
        <f ca="1">ROUND(テーブル314[[#This Row],[居住者]],-3)</f>
        <v>206000</v>
      </c>
      <c r="S16" s="9">
        <f ca="1">ROUND(テーブル314[[#This Row],[勤務者]],-3)</f>
        <v>222000</v>
      </c>
      <c r="T16" s="9">
        <f ca="1">ROUND(テーブル314[[#This Row],[来街者]],-3)</f>
        <v>230000</v>
      </c>
      <c r="U16" s="9">
        <f ca="1">ROUND(テーブル314[[#This Row],[平日]],-2)</f>
        <v>600</v>
      </c>
      <c r="V16" s="9">
        <f ca="1">ROUND(テーブル314[[#This Row],[休日]],-2)</f>
        <v>700</v>
      </c>
      <c r="W16" s="9"/>
      <c r="Y16" s="9" t="s">
        <v>15</v>
      </c>
      <c r="Z16" s="9">
        <f ca="1">ROUND(テーブル31429[[#This Row],[居住者]],-3)</f>
        <v>154000</v>
      </c>
      <c r="AA16" s="9">
        <f ca="1">ROUND(テーブル31429[[#This Row],[勤務者]],-3)</f>
        <v>162000</v>
      </c>
      <c r="AB16" s="9">
        <f ca="1">ROUND(テーブル31429[[#This Row],[来街者]],-3)</f>
        <v>220000</v>
      </c>
      <c r="AC16" s="9">
        <f ca="1">ROUND(テーブル31429[[#This Row],[平日]],-2)</f>
        <v>600</v>
      </c>
      <c r="AD16" s="9">
        <f ca="1">ROUND(テーブル31429[[#This Row],[休日]],-2)</f>
        <v>700</v>
      </c>
      <c r="AE16" s="9"/>
      <c r="AG16" s="9" t="s">
        <v>15</v>
      </c>
      <c r="AH16">
        <f ca="1">ROUND(テーブル3142931[[#This Row],[居住者]],-3)</f>
        <v>158000</v>
      </c>
      <c r="AI16">
        <f ca="1">ROUND(テーブル3142931[[#This Row],[勤務者]],-3)</f>
        <v>156000</v>
      </c>
      <c r="AJ16">
        <f ca="1">ROUND(テーブル3142931[[#This Row],[来街者]],-3)</f>
        <v>206000</v>
      </c>
      <c r="AK16">
        <f ca="1">ROUND(テーブル3142931[[#This Row],[平日]],-2)</f>
        <v>500</v>
      </c>
      <c r="AL16">
        <f ca="1">ROUND(テーブル3142931[[#This Row],[休日]],-2)</f>
        <v>600</v>
      </c>
    </row>
    <row r="17" spans="1:38" x14ac:dyDescent="0.55000000000000004">
      <c r="A17" s="7" t="s">
        <v>16</v>
      </c>
      <c r="B17" s="8">
        <f ca="1">ROUND(テーブル2[[#This Row],[居住者]],-3)</f>
        <v>190000</v>
      </c>
      <c r="C17" s="8">
        <f ca="1">ROUND(テーブル2[[#This Row],[勤務者]],-3)</f>
        <v>264000</v>
      </c>
      <c r="D17" s="8">
        <f ca="1">ROUND(テーブル2[[#This Row],[来街者]],-3)</f>
        <v>206000</v>
      </c>
      <c r="E17" s="8">
        <f ca="1">ROUND(テーブル2[[#This Row],[平日]],-2)</f>
        <v>600</v>
      </c>
      <c r="F17" s="8">
        <f ca="1">ROUND(テーブル2[[#This Row],[休日]],-2)</f>
        <v>500</v>
      </c>
      <c r="G17" s="8"/>
      <c r="H17" s="5"/>
      <c r="I17" s="12" t="s">
        <v>16</v>
      </c>
      <c r="J17" s="20">
        <f ca="1">ROUND(テーブル3[[#This Row],[居住者]],-3)</f>
        <v>190000</v>
      </c>
      <c r="K17" s="20">
        <f ca="1">ROUND(テーブル3[[#This Row],[勤務者]],-3)</f>
        <v>264000</v>
      </c>
      <c r="L17" s="20">
        <f ca="1">ROUND(テーブル3[[#This Row],[来街者]],-3)</f>
        <v>206000</v>
      </c>
      <c r="M17" s="20">
        <f ca="1">ROUND(テーブル3[[#This Row],[平日]],-2)</f>
        <v>600</v>
      </c>
      <c r="N17" s="20">
        <f ca="1">ROUND(テーブル3[[#This Row],[休日]],-2)</f>
        <v>500</v>
      </c>
      <c r="O17" s="20"/>
      <c r="P17" s="11"/>
      <c r="Q17" s="9" t="s">
        <v>16</v>
      </c>
      <c r="R17" s="9">
        <f ca="1">ROUND(テーブル314[[#This Row],[居住者]],-3)</f>
        <v>205000</v>
      </c>
      <c r="S17" s="9">
        <f ca="1">ROUND(テーブル314[[#This Row],[勤務者]],-3)</f>
        <v>225000</v>
      </c>
      <c r="T17" s="9">
        <f ca="1">ROUND(テーブル314[[#This Row],[来街者]],-3)</f>
        <v>238000</v>
      </c>
      <c r="U17" s="9">
        <f ca="1">ROUND(テーブル314[[#This Row],[平日]],-2)</f>
        <v>600</v>
      </c>
      <c r="V17" s="9">
        <f ca="1">ROUND(テーブル314[[#This Row],[休日]],-2)</f>
        <v>700</v>
      </c>
      <c r="W17" s="9"/>
      <c r="Y17" s="9" t="s">
        <v>16</v>
      </c>
      <c r="Z17" s="9">
        <f ca="1">ROUND(テーブル31429[[#This Row],[居住者]],-3)</f>
        <v>152000</v>
      </c>
      <c r="AA17" s="9">
        <f ca="1">ROUND(テーブル31429[[#This Row],[勤務者]],-3)</f>
        <v>163000</v>
      </c>
      <c r="AB17" s="9">
        <f ca="1">ROUND(テーブル31429[[#This Row],[来街者]],-3)</f>
        <v>241000</v>
      </c>
      <c r="AC17" s="9">
        <f ca="1">ROUND(テーブル31429[[#This Row],[平日]],-2)</f>
        <v>600</v>
      </c>
      <c r="AD17" s="9">
        <f ca="1">ROUND(テーブル31429[[#This Row],[休日]],-2)</f>
        <v>700</v>
      </c>
      <c r="AE17" s="9"/>
      <c r="AG17" s="9" t="s">
        <v>16</v>
      </c>
      <c r="AH17">
        <f ca="1">ROUND(テーブル3142931[[#This Row],[居住者]],-3)</f>
        <v>157000</v>
      </c>
      <c r="AI17">
        <f ca="1">ROUND(テーブル3142931[[#This Row],[勤務者]],-3)</f>
        <v>159000</v>
      </c>
      <c r="AJ17">
        <f ca="1">ROUND(テーブル3142931[[#This Row],[来街者]],-3)</f>
        <v>220000</v>
      </c>
      <c r="AK17">
        <f ca="1">ROUND(テーブル3142931[[#This Row],[平日]],-2)</f>
        <v>600</v>
      </c>
      <c r="AL17">
        <f ca="1">ROUND(テーブル3142931[[#This Row],[休日]],-2)</f>
        <v>700</v>
      </c>
    </row>
    <row r="18" spans="1:38" x14ac:dyDescent="0.55000000000000004">
      <c r="A18" s="7" t="s">
        <v>17</v>
      </c>
      <c r="B18" s="8">
        <f ca="1">ROUND(テーブル2[[#This Row],[居住者]],-3)</f>
        <v>192000</v>
      </c>
      <c r="C18" s="8">
        <f ca="1">ROUND(テーブル2[[#This Row],[勤務者]],-3)</f>
        <v>268000</v>
      </c>
      <c r="D18" s="8">
        <f ca="1">ROUND(テーブル2[[#This Row],[来街者]],-3)</f>
        <v>201000</v>
      </c>
      <c r="E18" s="8">
        <f ca="1">ROUND(テーブル2[[#This Row],[平日]],-2)</f>
        <v>600</v>
      </c>
      <c r="F18" s="8">
        <f ca="1">ROUND(テーブル2[[#This Row],[休日]],-2)</f>
        <v>500</v>
      </c>
      <c r="G18" s="8"/>
      <c r="H18" s="5"/>
      <c r="I18" s="12" t="s">
        <v>17</v>
      </c>
      <c r="J18" s="20">
        <f ca="1">ROUND(テーブル3[[#This Row],[居住者]],-3)</f>
        <v>192000</v>
      </c>
      <c r="K18" s="20">
        <f ca="1">ROUND(テーブル3[[#This Row],[勤務者]],-3)</f>
        <v>268000</v>
      </c>
      <c r="L18" s="20">
        <f ca="1">ROUND(テーブル3[[#This Row],[来街者]],-3)</f>
        <v>201000</v>
      </c>
      <c r="M18" s="20">
        <f ca="1">ROUND(テーブル3[[#This Row],[平日]],-2)</f>
        <v>600</v>
      </c>
      <c r="N18" s="20">
        <f ca="1">ROUND(テーブル3[[#This Row],[休日]],-2)</f>
        <v>500</v>
      </c>
      <c r="O18" s="20"/>
      <c r="P18" s="11"/>
      <c r="Q18" s="9" t="s">
        <v>17</v>
      </c>
      <c r="R18" s="9">
        <f ca="1">ROUND(テーブル314[[#This Row],[居住者]],-3)</f>
        <v>216000</v>
      </c>
      <c r="S18" s="9">
        <f ca="1">ROUND(テーブル314[[#This Row],[勤務者]],-3)</f>
        <v>238000</v>
      </c>
      <c r="T18" s="9">
        <f ca="1">ROUND(テーブル314[[#This Row],[来街者]],-3)</f>
        <v>235000</v>
      </c>
      <c r="U18" s="9">
        <f ca="1">ROUND(テーブル314[[#This Row],[平日]],-2)</f>
        <v>600</v>
      </c>
      <c r="V18" s="9">
        <f ca="1">ROUND(テーブル314[[#This Row],[休日]],-2)</f>
        <v>700</v>
      </c>
      <c r="W18" s="9"/>
      <c r="Y18" s="9" t="s">
        <v>17</v>
      </c>
      <c r="Z18" s="9">
        <f ca="1">ROUND(テーブル31429[[#This Row],[居住者]],-3)</f>
        <v>152000</v>
      </c>
      <c r="AA18" s="9">
        <f ca="1">ROUND(テーブル31429[[#This Row],[勤務者]],-3)</f>
        <v>174000</v>
      </c>
      <c r="AB18" s="9">
        <f ca="1">ROUND(テーブル31429[[#This Row],[来街者]],-3)</f>
        <v>239000</v>
      </c>
      <c r="AC18" s="9">
        <f ca="1">ROUND(テーブル31429[[#This Row],[平日]],-2)</f>
        <v>600</v>
      </c>
      <c r="AD18" s="9">
        <f ca="1">ROUND(テーブル31429[[#This Row],[休日]],-2)</f>
        <v>700</v>
      </c>
      <c r="AE18" s="9"/>
      <c r="AG18" s="9" t="s">
        <v>17</v>
      </c>
      <c r="AH18">
        <f ca="1">ROUND(テーブル3142931[[#This Row],[居住者]],-3)</f>
        <v>161000</v>
      </c>
      <c r="AI18">
        <f ca="1">ROUND(テーブル3142931[[#This Row],[勤務者]],-3)</f>
        <v>169000</v>
      </c>
      <c r="AJ18">
        <f ca="1">ROUND(テーブル3142931[[#This Row],[来街者]],-3)</f>
        <v>217000</v>
      </c>
      <c r="AK18">
        <f ca="1">ROUND(テーブル3142931[[#This Row],[平日]],-2)</f>
        <v>500</v>
      </c>
      <c r="AL18">
        <f ca="1">ROUND(テーブル3142931[[#This Row],[休日]],-2)</f>
        <v>700</v>
      </c>
    </row>
    <row r="19" spans="1:38" x14ac:dyDescent="0.55000000000000004">
      <c r="A19" s="7" t="s">
        <v>18</v>
      </c>
      <c r="B19" s="8">
        <f ca="1">ROUND(テーブル2[[#This Row],[居住者]],-3)</f>
        <v>194000</v>
      </c>
      <c r="C19" s="8">
        <f ca="1">ROUND(テーブル2[[#This Row],[勤務者]],-3)</f>
        <v>267000</v>
      </c>
      <c r="D19" s="8">
        <f ca="1">ROUND(テーブル2[[#This Row],[来街者]],-3)</f>
        <v>197000</v>
      </c>
      <c r="E19" s="8">
        <f ca="1">ROUND(テーブル2[[#This Row],[平日]],-2)</f>
        <v>500</v>
      </c>
      <c r="F19" s="8">
        <f ca="1">ROUND(テーブル2[[#This Row],[休日]],-2)</f>
        <v>500</v>
      </c>
      <c r="G19" s="8"/>
      <c r="H19" s="5"/>
      <c r="I19" s="12" t="s">
        <v>18</v>
      </c>
      <c r="J19" s="20">
        <f ca="1">ROUND(テーブル3[[#This Row],[居住者]],-3)</f>
        <v>194000</v>
      </c>
      <c r="K19" s="20">
        <f ca="1">ROUND(テーブル3[[#This Row],[勤務者]],-3)</f>
        <v>267000</v>
      </c>
      <c r="L19" s="20">
        <f ca="1">ROUND(テーブル3[[#This Row],[来街者]],-3)</f>
        <v>197000</v>
      </c>
      <c r="M19" s="20">
        <f ca="1">ROUND(テーブル3[[#This Row],[平日]],-2)</f>
        <v>500</v>
      </c>
      <c r="N19" s="20">
        <f ca="1">ROUND(テーブル3[[#This Row],[休日]],-2)</f>
        <v>500</v>
      </c>
      <c r="O19" s="20"/>
      <c r="P19" s="11"/>
      <c r="Q19" s="9" t="s">
        <v>18</v>
      </c>
      <c r="R19" s="9">
        <f ca="1">ROUND(テーブル314[[#This Row],[居住者]],-3)</f>
        <v>216000</v>
      </c>
      <c r="S19" s="9">
        <f ca="1">ROUND(テーブル314[[#This Row],[勤務者]],-3)</f>
        <v>235000</v>
      </c>
      <c r="T19" s="9">
        <f ca="1">ROUND(テーブル314[[#This Row],[来街者]],-3)</f>
        <v>242000</v>
      </c>
      <c r="U19" s="9">
        <f ca="1">ROUND(テーブル314[[#This Row],[平日]],-2)</f>
        <v>700</v>
      </c>
      <c r="V19" s="9">
        <f ca="1">ROUND(テーブル314[[#This Row],[休日]],-2)</f>
        <v>700</v>
      </c>
      <c r="W19" s="9"/>
      <c r="Y19" s="9" t="s">
        <v>18</v>
      </c>
      <c r="Z19" s="9">
        <f ca="1">ROUND(テーブル31429[[#This Row],[居住者]],-3)</f>
        <v>149000</v>
      </c>
      <c r="AA19" s="9">
        <f ca="1">ROUND(テーブル31429[[#This Row],[勤務者]],-3)</f>
        <v>169000</v>
      </c>
      <c r="AB19" s="9">
        <f ca="1">ROUND(テーブル31429[[#This Row],[来街者]],-3)</f>
        <v>229000</v>
      </c>
      <c r="AC19" s="9">
        <f ca="1">ROUND(テーブル31429[[#This Row],[平日]],-2)</f>
        <v>600</v>
      </c>
      <c r="AD19" s="9">
        <f ca="1">ROUND(テーブル31429[[#This Row],[休日]],-2)</f>
        <v>700</v>
      </c>
      <c r="AE19" s="9"/>
      <c r="AG19" s="9" t="s">
        <v>18</v>
      </c>
      <c r="AH19">
        <f ca="1">ROUND(テーブル3142931[[#This Row],[居住者]],-3)</f>
        <v>158000</v>
      </c>
      <c r="AI19">
        <f ca="1">ROUND(テーブル3142931[[#This Row],[勤務者]],-3)</f>
        <v>169000</v>
      </c>
      <c r="AJ19">
        <f ca="1">ROUND(テーブル3142931[[#This Row],[来街者]],-3)</f>
        <v>213000</v>
      </c>
      <c r="AK19">
        <f ca="1">ROUND(テーブル3142931[[#This Row],[平日]],-2)</f>
        <v>500</v>
      </c>
      <c r="AL19">
        <f ca="1">ROUND(テーブル3142931[[#This Row],[休日]],-2)</f>
        <v>700</v>
      </c>
    </row>
    <row r="20" spans="1:38" x14ac:dyDescent="0.55000000000000004">
      <c r="A20" s="7" t="s">
        <v>19</v>
      </c>
      <c r="B20" s="8">
        <f ca="1">ROUND(テーブル2[[#This Row],[居住者]],-3)</f>
        <v>194000</v>
      </c>
      <c r="C20" s="8">
        <f ca="1">ROUND(テーブル2[[#This Row],[勤務者]],-3)</f>
        <v>269000</v>
      </c>
      <c r="D20" s="8">
        <f ca="1">ROUND(テーブル2[[#This Row],[来街者]],-3)</f>
        <v>203000</v>
      </c>
      <c r="E20" s="8">
        <f ca="1">ROUND(テーブル2[[#This Row],[平日]],-2)</f>
        <v>600</v>
      </c>
      <c r="F20" s="8">
        <f ca="1">ROUND(テーブル2[[#This Row],[休日]],-2)</f>
        <v>600</v>
      </c>
      <c r="G20" s="8"/>
      <c r="H20" s="5"/>
      <c r="I20" s="12" t="s">
        <v>19</v>
      </c>
      <c r="J20" s="20">
        <f ca="1">ROUND(テーブル3[[#This Row],[居住者]],-3)</f>
        <v>194000</v>
      </c>
      <c r="K20" s="20">
        <f ca="1">ROUND(テーブル3[[#This Row],[勤務者]],-3)</f>
        <v>269000</v>
      </c>
      <c r="L20" s="20">
        <f ca="1">ROUND(テーブル3[[#This Row],[来街者]],-3)</f>
        <v>203000</v>
      </c>
      <c r="M20" s="20">
        <f ca="1">ROUND(テーブル3[[#This Row],[平日]],-2)</f>
        <v>600</v>
      </c>
      <c r="N20" s="20">
        <f ca="1">ROUND(テーブル3[[#This Row],[休日]],-2)</f>
        <v>600</v>
      </c>
      <c r="O20" s="20"/>
      <c r="P20" s="11"/>
      <c r="Q20" s="9" t="s">
        <v>19</v>
      </c>
      <c r="R20" s="9">
        <f ca="1">ROUND(テーブル314[[#This Row],[居住者]],-3)</f>
        <v>209000</v>
      </c>
      <c r="S20" s="9">
        <f ca="1">ROUND(テーブル314[[#This Row],[勤務者]],-3)</f>
        <v>229000</v>
      </c>
      <c r="T20" s="9">
        <f ca="1">ROUND(テーブル314[[#This Row],[来街者]],-3)</f>
        <v>246000</v>
      </c>
      <c r="U20" s="9">
        <f ca="1">ROUND(テーブル314[[#This Row],[平日]],-2)</f>
        <v>700</v>
      </c>
      <c r="V20" s="9">
        <f ca="1">ROUND(テーブル314[[#This Row],[休日]],-2)</f>
        <v>700</v>
      </c>
      <c r="W20" s="9"/>
      <c r="Y20" s="9" t="s">
        <v>19</v>
      </c>
      <c r="Z20" s="9">
        <f ca="1">ROUND(テーブル31429[[#This Row],[居住者]],-3)</f>
        <v>140000</v>
      </c>
      <c r="AA20" s="9">
        <f ca="1">ROUND(テーブル31429[[#This Row],[勤務者]],-3)</f>
        <v>154000</v>
      </c>
      <c r="AB20" s="9">
        <f ca="1">ROUND(テーブル31429[[#This Row],[来街者]],-3)</f>
        <v>222000</v>
      </c>
      <c r="AC20" s="9">
        <f ca="1">ROUND(テーブル31429[[#This Row],[平日]],-2)</f>
        <v>600</v>
      </c>
      <c r="AD20" s="9">
        <f ca="1">ROUND(テーブル31429[[#This Row],[休日]],-2)</f>
        <v>700</v>
      </c>
      <c r="AE20" s="9"/>
      <c r="AG20" s="9" t="s">
        <v>19</v>
      </c>
      <c r="AH20">
        <f ca="1">ROUND(テーブル3142931[[#This Row],[居住者]],-3)</f>
        <v>151000</v>
      </c>
      <c r="AI20">
        <f ca="1">ROUND(テーブル3142931[[#This Row],[勤務者]],-3)</f>
        <v>160000</v>
      </c>
      <c r="AJ20">
        <f ca="1">ROUND(テーブル3142931[[#This Row],[来街者]],-3)</f>
        <v>208000</v>
      </c>
      <c r="AK20">
        <f ca="1">ROUND(テーブル3142931[[#This Row],[平日]],-2)</f>
        <v>500</v>
      </c>
      <c r="AL20">
        <f ca="1">ROUND(テーブル3142931[[#This Row],[休日]],-2)</f>
        <v>700</v>
      </c>
    </row>
    <row r="21" spans="1:38" x14ac:dyDescent="0.55000000000000004">
      <c r="A21" s="7" t="s">
        <v>20</v>
      </c>
      <c r="B21" s="8">
        <f ca="1">ROUND(テーブル2[[#This Row],[居住者]],-3)</f>
        <v>196000</v>
      </c>
      <c r="C21" s="8">
        <f ca="1">ROUND(テーブル2[[#This Row],[勤務者]],-3)</f>
        <v>264000</v>
      </c>
      <c r="D21" s="8">
        <f ca="1">ROUND(テーブル2[[#This Row],[来街者]],-3)</f>
        <v>215000</v>
      </c>
      <c r="E21" s="8">
        <f ca="1">ROUND(テーブル2[[#This Row],[平日]],-2)</f>
        <v>600</v>
      </c>
      <c r="F21" s="8">
        <f ca="1">ROUND(テーブル2[[#This Row],[休日]],-2)</f>
        <v>600</v>
      </c>
      <c r="G21" s="8"/>
      <c r="H21" s="5"/>
      <c r="I21" s="12" t="s">
        <v>20</v>
      </c>
      <c r="J21" s="20">
        <f ca="1">ROUND(テーブル3[[#This Row],[居住者]],-3)</f>
        <v>196000</v>
      </c>
      <c r="K21" s="20">
        <f ca="1">ROUND(テーブル3[[#This Row],[勤務者]],-3)</f>
        <v>264000</v>
      </c>
      <c r="L21" s="20">
        <f ca="1">ROUND(テーブル3[[#This Row],[来街者]],-3)</f>
        <v>215000</v>
      </c>
      <c r="M21" s="20">
        <f ca="1">ROUND(テーブル3[[#This Row],[平日]],-2)</f>
        <v>600</v>
      </c>
      <c r="N21" s="20">
        <f ca="1">ROUND(テーブル3[[#This Row],[休日]],-2)</f>
        <v>600</v>
      </c>
      <c r="O21" s="20"/>
      <c r="P21" s="11"/>
      <c r="Q21" s="9" t="s">
        <v>20</v>
      </c>
      <c r="R21" s="9">
        <f ca="1">ROUND(テーブル314[[#This Row],[居住者]],-3)</f>
        <v>210000</v>
      </c>
      <c r="S21" s="9">
        <f ca="1">ROUND(テーブル314[[#This Row],[勤務者]],-3)</f>
        <v>218000</v>
      </c>
      <c r="T21" s="9">
        <f ca="1">ROUND(テーブル314[[#This Row],[来街者]],-3)</f>
        <v>250000</v>
      </c>
      <c r="U21" s="9">
        <f ca="1">ROUND(テーブル314[[#This Row],[平日]],-2)</f>
        <v>700</v>
      </c>
      <c r="V21" s="9">
        <f ca="1">ROUND(テーブル314[[#This Row],[休日]],-2)</f>
        <v>700</v>
      </c>
      <c r="W21" s="9"/>
      <c r="Y21" s="9" t="s">
        <v>20</v>
      </c>
      <c r="Z21" s="9">
        <f ca="1">ROUND(テーブル31429[[#This Row],[居住者]],-3)</f>
        <v>139000</v>
      </c>
      <c r="AA21" s="9">
        <f ca="1">ROUND(テーブル31429[[#This Row],[勤務者]],-3)</f>
        <v>150000</v>
      </c>
      <c r="AB21" s="9">
        <f ca="1">ROUND(テーブル31429[[#This Row],[来街者]],-3)</f>
        <v>227000</v>
      </c>
      <c r="AC21" s="9">
        <f ca="1">ROUND(テーブル31429[[#This Row],[平日]],-2)</f>
        <v>600</v>
      </c>
      <c r="AD21" s="9">
        <f ca="1">ROUND(テーブル31429[[#This Row],[休日]],-2)</f>
        <v>700</v>
      </c>
      <c r="AE21" s="9"/>
      <c r="AG21" s="9" t="s">
        <v>20</v>
      </c>
      <c r="AH21">
        <f ca="1">ROUND(テーブル3142931[[#This Row],[居住者]],-3)</f>
        <v>152000</v>
      </c>
      <c r="AI21">
        <f ca="1">ROUND(テーブル3142931[[#This Row],[勤務者]],-3)</f>
        <v>158000</v>
      </c>
      <c r="AJ21">
        <f ca="1">ROUND(テーブル3142931[[#This Row],[来街者]],-3)</f>
        <v>213000</v>
      </c>
      <c r="AK21">
        <f ca="1">ROUND(テーブル3142931[[#This Row],[平日]],-2)</f>
        <v>500</v>
      </c>
      <c r="AL21">
        <f ca="1">ROUND(テーブル3142931[[#This Row],[休日]],-2)</f>
        <v>700</v>
      </c>
    </row>
    <row r="22" spans="1:38" x14ac:dyDescent="0.55000000000000004">
      <c r="A22" s="7" t="s">
        <v>21</v>
      </c>
      <c r="B22" s="8">
        <f ca="1">ROUND(テーブル2[[#This Row],[居住者]],-3)</f>
        <v>195000</v>
      </c>
      <c r="C22" s="8">
        <f ca="1">ROUND(テーブル2[[#This Row],[勤務者]],-3)</f>
        <v>257000</v>
      </c>
      <c r="D22" s="8">
        <f ca="1">ROUND(テーブル2[[#This Row],[来街者]],-3)</f>
        <v>216000</v>
      </c>
      <c r="E22" s="8">
        <f ca="1">ROUND(テーブル2[[#This Row],[平日]],-2)</f>
        <v>600</v>
      </c>
      <c r="F22" s="8">
        <f ca="1">ROUND(テーブル2[[#This Row],[休日]],-2)</f>
        <v>600</v>
      </c>
      <c r="G22" s="8"/>
      <c r="H22" s="5"/>
      <c r="I22" s="12" t="s">
        <v>21</v>
      </c>
      <c r="J22" s="20">
        <f ca="1">ROUND(テーブル3[[#This Row],[居住者]],-3)</f>
        <v>195000</v>
      </c>
      <c r="K22" s="20">
        <f ca="1">ROUND(テーブル3[[#This Row],[勤務者]],-3)</f>
        <v>257000</v>
      </c>
      <c r="L22" s="20">
        <f ca="1">ROUND(テーブル3[[#This Row],[来街者]],-3)</f>
        <v>216000</v>
      </c>
      <c r="M22" s="20">
        <f ca="1">ROUND(テーブル3[[#This Row],[平日]],-2)</f>
        <v>600</v>
      </c>
      <c r="N22" s="20">
        <f ca="1">ROUND(テーブル3[[#This Row],[休日]],-2)</f>
        <v>600</v>
      </c>
      <c r="O22" s="20"/>
      <c r="P22" s="11"/>
      <c r="Q22" s="9" t="s">
        <v>21</v>
      </c>
      <c r="R22" s="9">
        <f ca="1">ROUND(テーブル314[[#This Row],[居住者]],-3)</f>
        <v>210000</v>
      </c>
      <c r="S22" s="9">
        <f ca="1">ROUND(テーブル314[[#This Row],[勤務者]],-3)</f>
        <v>212000</v>
      </c>
      <c r="T22" s="9">
        <f ca="1">ROUND(テーブル314[[#This Row],[来街者]],-3)</f>
        <v>256000</v>
      </c>
      <c r="U22" s="9">
        <f ca="1">ROUND(テーブル314[[#This Row],[平日]],-2)</f>
        <v>700</v>
      </c>
      <c r="V22" s="9">
        <f ca="1">ROUND(テーブル314[[#This Row],[休日]],-2)</f>
        <v>700</v>
      </c>
      <c r="W22" s="9"/>
      <c r="Y22" s="9" t="s">
        <v>21</v>
      </c>
      <c r="Z22" s="9">
        <f ca="1">ROUND(テーブル31429[[#This Row],[居住者]],-3)</f>
        <v>139000</v>
      </c>
      <c r="AA22" s="9">
        <f ca="1">ROUND(テーブル31429[[#This Row],[勤務者]],-3)</f>
        <v>149000</v>
      </c>
      <c r="AB22" s="9">
        <f ca="1">ROUND(テーブル31429[[#This Row],[来街者]],-3)</f>
        <v>237000</v>
      </c>
      <c r="AC22" s="9">
        <f ca="1">ROUND(テーブル31429[[#This Row],[平日]],-2)</f>
        <v>600</v>
      </c>
      <c r="AD22" s="9">
        <f ca="1">ROUND(テーブル31429[[#This Row],[休日]],-2)</f>
        <v>700</v>
      </c>
      <c r="AE22" s="9"/>
      <c r="AG22" s="9" t="s">
        <v>21</v>
      </c>
      <c r="AH22">
        <f ca="1">ROUND(テーブル3142931[[#This Row],[居住者]],-3)</f>
        <v>152000</v>
      </c>
      <c r="AI22">
        <f ca="1">ROUND(テーブル3142931[[#This Row],[勤務者]],-3)</f>
        <v>154000</v>
      </c>
      <c r="AJ22">
        <f ca="1">ROUND(テーブル3142931[[#This Row],[来街者]],-3)</f>
        <v>216000</v>
      </c>
      <c r="AK22">
        <f ca="1">ROUND(テーブル3142931[[#This Row],[平日]],-2)</f>
        <v>500</v>
      </c>
      <c r="AL22">
        <f ca="1">ROUND(テーブル3142931[[#This Row],[休日]],-2)</f>
        <v>700</v>
      </c>
    </row>
    <row r="23" spans="1:38" x14ac:dyDescent="0.55000000000000004">
      <c r="A23" s="7" t="s">
        <v>22</v>
      </c>
      <c r="B23" s="8">
        <f ca="1">ROUND(テーブル2[[#This Row],[居住者]],-3)</f>
        <v>195000</v>
      </c>
      <c r="C23" s="8">
        <f ca="1">ROUND(テーブル2[[#This Row],[勤務者]],-3)</f>
        <v>251000</v>
      </c>
      <c r="D23" s="8">
        <f ca="1">ROUND(テーブル2[[#This Row],[来街者]],-3)</f>
        <v>217000</v>
      </c>
      <c r="E23" s="8">
        <f ca="1">ROUND(テーブル2[[#This Row],[平日]],-2)</f>
        <v>600</v>
      </c>
      <c r="F23" s="8">
        <f ca="1">ROUND(テーブル2[[#This Row],[休日]],-2)</f>
        <v>600</v>
      </c>
      <c r="G23" s="8"/>
      <c r="H23" s="5"/>
      <c r="I23" s="12" t="s">
        <v>22</v>
      </c>
      <c r="J23" s="20">
        <f ca="1">ROUND(テーブル3[[#This Row],[居住者]],-3)</f>
        <v>195000</v>
      </c>
      <c r="K23" s="20">
        <f ca="1">ROUND(テーブル3[[#This Row],[勤務者]],-3)</f>
        <v>251000</v>
      </c>
      <c r="L23" s="20">
        <f ca="1">ROUND(テーブル3[[#This Row],[来街者]],-3)</f>
        <v>217000</v>
      </c>
      <c r="M23" s="20">
        <f ca="1">ROUND(テーブル3[[#This Row],[平日]],-2)</f>
        <v>600</v>
      </c>
      <c r="N23" s="20">
        <f ca="1">ROUND(テーブル3[[#This Row],[休日]],-2)</f>
        <v>600</v>
      </c>
      <c r="O23" s="20"/>
      <c r="P23" s="11"/>
      <c r="Q23" s="9" t="s">
        <v>22</v>
      </c>
      <c r="R23" s="9">
        <f ca="1">ROUND(テーブル314[[#This Row],[居住者]],-3)</f>
        <v>212000</v>
      </c>
      <c r="S23" s="9">
        <f ca="1">ROUND(テーブル314[[#This Row],[勤務者]],-3)</f>
        <v>209000</v>
      </c>
      <c r="T23" s="9">
        <f ca="1">ROUND(テーブル314[[#This Row],[来街者]],-3)</f>
        <v>263000</v>
      </c>
      <c r="U23" s="9">
        <f ca="1">ROUND(テーブル314[[#This Row],[平日]],-2)</f>
        <v>700</v>
      </c>
      <c r="V23" s="9">
        <f ca="1">ROUND(テーブル314[[#This Row],[休日]],-2)</f>
        <v>700</v>
      </c>
      <c r="W23" s="9"/>
      <c r="Y23" s="9" t="s">
        <v>22</v>
      </c>
      <c r="Z23" s="9">
        <f ca="1">ROUND(テーブル31429[[#This Row],[居住者]],-3)</f>
        <v>140000</v>
      </c>
      <c r="AA23" s="9">
        <f ca="1">ROUND(テーブル31429[[#This Row],[勤務者]],-3)</f>
        <v>144000</v>
      </c>
      <c r="AB23" s="9">
        <f ca="1">ROUND(テーブル31429[[#This Row],[来街者]],-3)</f>
        <v>248000</v>
      </c>
      <c r="AC23" s="9">
        <f ca="1">ROUND(テーブル31429[[#This Row],[平日]],-2)</f>
        <v>600</v>
      </c>
      <c r="AD23" s="9">
        <f ca="1">ROUND(テーブル31429[[#This Row],[休日]],-2)</f>
        <v>700</v>
      </c>
      <c r="AE23" s="9"/>
      <c r="AG23" s="9" t="s">
        <v>22</v>
      </c>
      <c r="AH23">
        <f ca="1">ROUND(テーブル3142931[[#This Row],[居住者]],-3)</f>
        <v>153000</v>
      </c>
      <c r="AI23">
        <f ca="1">ROUND(テーブル3142931[[#This Row],[勤務者]],-3)</f>
        <v>149000</v>
      </c>
      <c r="AJ23">
        <f ca="1">ROUND(テーブル3142931[[#This Row],[来街者]],-3)</f>
        <v>216000</v>
      </c>
      <c r="AK23">
        <f ca="1">ROUND(テーブル3142931[[#This Row],[平日]],-2)</f>
        <v>500</v>
      </c>
      <c r="AL23">
        <f ca="1">ROUND(テーブル3142931[[#This Row],[休日]],-2)</f>
        <v>700</v>
      </c>
    </row>
    <row r="24" spans="1:38" x14ac:dyDescent="0.55000000000000004">
      <c r="A24" s="7" t="s">
        <v>23</v>
      </c>
      <c r="B24" s="8">
        <f ca="1">ROUND(テーブル2[[#This Row],[居住者]],-3)</f>
        <v>195000</v>
      </c>
      <c r="C24" s="8">
        <f ca="1">ROUND(テーブル2[[#This Row],[勤務者]],-3)</f>
        <v>245000</v>
      </c>
      <c r="D24" s="8">
        <f ca="1">ROUND(テーブル2[[#This Row],[来街者]],-3)</f>
        <v>202000</v>
      </c>
      <c r="E24" s="8">
        <f ca="1">ROUND(テーブル2[[#This Row],[平日]],-2)</f>
        <v>600</v>
      </c>
      <c r="F24" s="8">
        <f ca="1">ROUND(テーブル2[[#This Row],[休日]],-2)</f>
        <v>500</v>
      </c>
      <c r="G24" s="8"/>
      <c r="H24" s="5"/>
      <c r="I24" s="12" t="s">
        <v>23</v>
      </c>
      <c r="J24" s="20">
        <f ca="1">ROUND(テーブル3[[#This Row],[居住者]],-3)</f>
        <v>195000</v>
      </c>
      <c r="K24" s="20">
        <f ca="1">ROUND(テーブル3[[#This Row],[勤務者]],-3)</f>
        <v>245000</v>
      </c>
      <c r="L24" s="20">
        <f ca="1">ROUND(テーブル3[[#This Row],[来街者]],-3)</f>
        <v>202000</v>
      </c>
      <c r="M24" s="20">
        <f ca="1">ROUND(テーブル3[[#This Row],[平日]],-2)</f>
        <v>600</v>
      </c>
      <c r="N24" s="20">
        <f ca="1">ROUND(テーブル3[[#This Row],[休日]],-2)</f>
        <v>500</v>
      </c>
      <c r="O24" s="20"/>
      <c r="P24" s="11"/>
      <c r="Q24" s="9" t="s">
        <v>23</v>
      </c>
      <c r="R24" s="9">
        <f ca="1">ROUND(テーブル314[[#This Row],[居住者]],-3)</f>
        <v>211000</v>
      </c>
      <c r="S24" s="9">
        <f ca="1">ROUND(テーブル314[[#This Row],[勤務者]],-3)</f>
        <v>207000</v>
      </c>
      <c r="T24" s="9">
        <f ca="1">ROUND(テーブル314[[#This Row],[来街者]],-3)</f>
        <v>252000</v>
      </c>
      <c r="U24" s="9">
        <f ca="1">ROUND(テーブル314[[#This Row],[平日]],-2)</f>
        <v>700</v>
      </c>
      <c r="V24" s="9">
        <f ca="1">ROUND(テーブル314[[#This Row],[休日]],-2)</f>
        <v>700</v>
      </c>
      <c r="W24" s="9"/>
      <c r="Y24" s="9" t="s">
        <v>23</v>
      </c>
      <c r="Z24" s="9">
        <f ca="1">ROUND(テーブル31429[[#This Row],[居住者]],-3)</f>
        <v>141000</v>
      </c>
      <c r="AA24" s="9">
        <f ca="1">ROUND(テーブル31429[[#This Row],[勤務者]],-3)</f>
        <v>141000</v>
      </c>
      <c r="AB24" s="9">
        <f ca="1">ROUND(テーブル31429[[#This Row],[来街者]],-3)</f>
        <v>242000</v>
      </c>
      <c r="AC24" s="9">
        <f ca="1">ROUND(テーブル31429[[#This Row],[平日]],-2)</f>
        <v>600</v>
      </c>
      <c r="AD24" s="9">
        <f ca="1">ROUND(テーブル31429[[#This Row],[休日]],-2)</f>
        <v>700</v>
      </c>
      <c r="AE24" s="9"/>
      <c r="AG24" s="9" t="s">
        <v>23</v>
      </c>
      <c r="AH24">
        <f ca="1">ROUND(テーブル3142931[[#This Row],[居住者]],-3)</f>
        <v>157000</v>
      </c>
      <c r="AI24">
        <f ca="1">ROUND(テーブル3142931[[#This Row],[勤務者]],-3)</f>
        <v>142000</v>
      </c>
      <c r="AJ24">
        <f ca="1">ROUND(テーブル3142931[[#This Row],[来街者]],-3)</f>
        <v>206000</v>
      </c>
      <c r="AK24">
        <f ca="1">ROUND(テーブル3142931[[#This Row],[平日]],-2)</f>
        <v>500</v>
      </c>
      <c r="AL24">
        <f ca="1">ROUND(テーブル3142931[[#This Row],[休日]],-2)</f>
        <v>700</v>
      </c>
    </row>
    <row r="25" spans="1:38" x14ac:dyDescent="0.55000000000000004">
      <c r="A25" s="7" t="s">
        <v>24</v>
      </c>
      <c r="B25" s="8">
        <f ca="1">ROUND(テーブル2[[#This Row],[居住者]],-3)</f>
        <v>208000</v>
      </c>
      <c r="C25" s="8">
        <f ca="1">ROUND(テーブル2[[#This Row],[勤務者]],-3)</f>
        <v>230000</v>
      </c>
      <c r="D25" s="8">
        <f ca="1">ROUND(テーブル2[[#This Row],[来街者]],-3)</f>
        <v>188000</v>
      </c>
      <c r="E25" s="8">
        <f ca="1">ROUND(テーブル2[[#This Row],[平日]],-2)</f>
        <v>500</v>
      </c>
      <c r="F25" s="8">
        <f ca="1">ROUND(テーブル2[[#This Row],[休日]],-2)</f>
        <v>500</v>
      </c>
      <c r="G25" s="8"/>
      <c r="H25" s="5"/>
      <c r="I25" s="12" t="s">
        <v>24</v>
      </c>
      <c r="J25" s="20">
        <f ca="1">ROUND(テーブル3[[#This Row],[居住者]],-3)</f>
        <v>208000</v>
      </c>
      <c r="K25" s="20">
        <f ca="1">ROUND(テーブル3[[#This Row],[勤務者]],-3)</f>
        <v>230000</v>
      </c>
      <c r="L25" s="20">
        <f ca="1">ROUND(テーブル3[[#This Row],[来街者]],-3)</f>
        <v>188000</v>
      </c>
      <c r="M25" s="20">
        <f ca="1">ROUND(テーブル3[[#This Row],[平日]],-2)</f>
        <v>500</v>
      </c>
      <c r="N25" s="20">
        <f ca="1">ROUND(テーブル3[[#This Row],[休日]],-2)</f>
        <v>500</v>
      </c>
      <c r="O25" s="20"/>
      <c r="P25" s="11"/>
      <c r="Q25" s="9" t="s">
        <v>24</v>
      </c>
      <c r="R25" s="9">
        <f ca="1">ROUND(テーブル314[[#This Row],[居住者]],-3)</f>
        <v>213000</v>
      </c>
      <c r="S25" s="9">
        <f ca="1">ROUND(テーブル314[[#This Row],[勤務者]],-3)</f>
        <v>196000</v>
      </c>
      <c r="T25" s="9">
        <f ca="1">ROUND(テーブル314[[#This Row],[来街者]],-3)</f>
        <v>240000</v>
      </c>
      <c r="U25" s="9">
        <f ca="1">ROUND(テーブル314[[#This Row],[平日]],-2)</f>
        <v>700</v>
      </c>
      <c r="V25" s="9">
        <f ca="1">ROUND(テーブル314[[#This Row],[休日]],-2)</f>
        <v>600</v>
      </c>
      <c r="W25" s="9"/>
      <c r="Y25" s="9" t="s">
        <v>24</v>
      </c>
      <c r="Z25" s="9">
        <f ca="1">ROUND(テーブル31429[[#This Row],[居住者]],-3)</f>
        <v>148000</v>
      </c>
      <c r="AA25" s="9">
        <f ca="1">ROUND(テーブル31429[[#This Row],[勤務者]],-3)</f>
        <v>129000</v>
      </c>
      <c r="AB25" s="9">
        <f ca="1">ROUND(テーブル31429[[#This Row],[来街者]],-3)</f>
        <v>232000</v>
      </c>
      <c r="AC25" s="9">
        <f ca="1">ROUND(テーブル31429[[#This Row],[平日]],-2)</f>
        <v>600</v>
      </c>
      <c r="AD25" s="9">
        <f ca="1">ROUND(テーブル31429[[#This Row],[休日]],-2)</f>
        <v>700</v>
      </c>
      <c r="AE25" s="9"/>
      <c r="AG25" s="9" t="s">
        <v>24</v>
      </c>
      <c r="AH25">
        <f ca="1">ROUND(テーブル3142931[[#This Row],[居住者]],-3)</f>
        <v>164000</v>
      </c>
      <c r="AI25">
        <f ca="1">ROUND(テーブル3142931[[#This Row],[勤務者]],-3)</f>
        <v>131000</v>
      </c>
      <c r="AJ25">
        <f ca="1">ROUND(テーブル3142931[[#This Row],[来街者]],-3)</f>
        <v>195000</v>
      </c>
      <c r="AK25">
        <f ca="1">ROUND(テーブル3142931[[#This Row],[平日]],-2)</f>
        <v>500</v>
      </c>
      <c r="AL25">
        <f ca="1">ROUND(テーブル3142931[[#This Row],[休日]],-2)</f>
        <v>700</v>
      </c>
    </row>
    <row r="26" spans="1:38" x14ac:dyDescent="0.55000000000000004">
      <c r="A26" s="7" t="s">
        <v>25</v>
      </c>
      <c r="B26" s="8">
        <f ca="1">ROUND(テーブル2[[#This Row],[居住者]],-3)</f>
        <v>215000</v>
      </c>
      <c r="C26" s="8">
        <f ca="1">ROUND(テーブル2[[#This Row],[勤務者]],-3)</f>
        <v>225000</v>
      </c>
      <c r="D26" s="8">
        <f ca="1">ROUND(テーブル2[[#This Row],[来街者]],-3)</f>
        <v>177000</v>
      </c>
      <c r="E26" s="8">
        <f ca="1">ROUND(テーブル2[[#This Row],[平日]],-2)</f>
        <v>500</v>
      </c>
      <c r="F26" s="8">
        <f ca="1">ROUND(テーブル2[[#This Row],[休日]],-2)</f>
        <v>500</v>
      </c>
      <c r="G26" s="8"/>
      <c r="H26" s="5"/>
      <c r="I26" s="12" t="s">
        <v>25</v>
      </c>
      <c r="J26" s="20">
        <f ca="1">ROUND(テーブル3[[#This Row],[居住者]],-3)</f>
        <v>215000</v>
      </c>
      <c r="K26" s="20">
        <f ca="1">ROUND(テーブル3[[#This Row],[勤務者]],-3)</f>
        <v>225000</v>
      </c>
      <c r="L26" s="20">
        <f ca="1">ROUND(テーブル3[[#This Row],[来街者]],-3)</f>
        <v>177000</v>
      </c>
      <c r="M26" s="20">
        <f ca="1">ROUND(テーブル3[[#This Row],[平日]],-2)</f>
        <v>500</v>
      </c>
      <c r="N26" s="20">
        <f ca="1">ROUND(テーブル3[[#This Row],[休日]],-2)</f>
        <v>500</v>
      </c>
      <c r="O26" s="20"/>
      <c r="P26" s="11"/>
      <c r="Q26" s="9" t="s">
        <v>25</v>
      </c>
      <c r="R26" s="9">
        <f ca="1">ROUND(テーブル314[[#This Row],[居住者]],-3)</f>
        <v>221000</v>
      </c>
      <c r="S26" s="9">
        <f ca="1">ROUND(テーブル314[[#This Row],[勤務者]],-3)</f>
        <v>187000</v>
      </c>
      <c r="T26" s="9">
        <f ca="1">ROUND(テーブル314[[#This Row],[来街者]],-3)</f>
        <v>226000</v>
      </c>
      <c r="U26" s="9">
        <f ca="1">ROUND(テーブル314[[#This Row],[平日]],-2)</f>
        <v>600</v>
      </c>
      <c r="V26" s="9">
        <f ca="1">ROUND(テーブル314[[#This Row],[休日]],-2)</f>
        <v>600</v>
      </c>
      <c r="W26" s="9"/>
      <c r="Y26" s="9" t="s">
        <v>25</v>
      </c>
      <c r="Z26" s="9">
        <f ca="1">ROUND(テーブル31429[[#This Row],[居住者]],-3)</f>
        <v>161000</v>
      </c>
      <c r="AA26" s="9">
        <f ca="1">ROUND(テーブル31429[[#This Row],[勤務者]],-3)</f>
        <v>123000</v>
      </c>
      <c r="AB26" s="9">
        <f ca="1">ROUND(テーブル31429[[#This Row],[来街者]],-3)</f>
        <v>228000</v>
      </c>
      <c r="AC26" s="9">
        <f ca="1">ROUND(テーブル31429[[#This Row],[平日]],-2)</f>
        <v>600</v>
      </c>
      <c r="AD26" s="9">
        <f ca="1">ROUND(テーブル31429[[#This Row],[休日]],-2)</f>
        <v>700</v>
      </c>
      <c r="AE26" s="9"/>
      <c r="AG26" s="9" t="s">
        <v>25</v>
      </c>
      <c r="AH26">
        <f ca="1">ROUND(テーブル3142931[[#This Row],[居住者]],-3)</f>
        <v>174000</v>
      </c>
      <c r="AI26">
        <f ca="1">ROUND(テーブル3142931[[#This Row],[勤務者]],-3)</f>
        <v>122000</v>
      </c>
      <c r="AJ26">
        <f ca="1">ROUND(テーブル3142931[[#This Row],[来街者]],-3)</f>
        <v>196000</v>
      </c>
      <c r="AK26">
        <f ca="1">ROUND(テーブル3142931[[#This Row],[平日]],-2)</f>
        <v>500</v>
      </c>
      <c r="AL26">
        <f ca="1">ROUND(テーブル3142931[[#This Row],[休日]],-2)</f>
        <v>700</v>
      </c>
    </row>
    <row r="27" spans="1:38" x14ac:dyDescent="0.55000000000000004">
      <c r="A27" s="7" t="s">
        <v>26</v>
      </c>
      <c r="B27" s="8">
        <f ca="1">ROUND(テーブル2[[#This Row],[居住者]],-3)</f>
        <v>221000</v>
      </c>
      <c r="C27" s="8">
        <f ca="1">ROUND(テーブル2[[#This Row],[勤務者]],-3)</f>
        <v>221000</v>
      </c>
      <c r="D27" s="8">
        <f ca="1">ROUND(テーブル2[[#This Row],[来街者]],-3)</f>
        <v>171000</v>
      </c>
      <c r="E27" s="8">
        <f ca="1">ROUND(テーブル2[[#This Row],[平日]],-2)</f>
        <v>500</v>
      </c>
      <c r="F27" s="8">
        <f ca="1">ROUND(テーブル2[[#This Row],[休日]],-2)</f>
        <v>500</v>
      </c>
      <c r="G27" s="8"/>
      <c r="H27" s="5"/>
      <c r="I27" s="12" t="s">
        <v>26</v>
      </c>
      <c r="J27" s="20">
        <f ca="1">ROUND(テーブル3[[#This Row],[居住者]],-3)</f>
        <v>221000</v>
      </c>
      <c r="K27" s="20">
        <f ca="1">ROUND(テーブル3[[#This Row],[勤務者]],-3)</f>
        <v>221000</v>
      </c>
      <c r="L27" s="20">
        <f ca="1">ROUND(テーブル3[[#This Row],[来街者]],-3)</f>
        <v>171000</v>
      </c>
      <c r="M27" s="20">
        <f ca="1">ROUND(テーブル3[[#This Row],[平日]],-2)</f>
        <v>500</v>
      </c>
      <c r="N27" s="20">
        <f ca="1">ROUND(テーブル3[[#This Row],[休日]],-2)</f>
        <v>500</v>
      </c>
      <c r="O27" s="20"/>
      <c r="P27" s="11"/>
      <c r="Q27" s="9" t="s">
        <v>26</v>
      </c>
      <c r="R27" s="9">
        <f ca="1">ROUND(テーブル314[[#This Row],[居住者]],-3)</f>
        <v>233000</v>
      </c>
      <c r="S27" s="9">
        <f ca="1">ROUND(テーブル314[[#This Row],[勤務者]],-3)</f>
        <v>180000</v>
      </c>
      <c r="T27" s="9">
        <f ca="1">ROUND(テーブル314[[#This Row],[来街者]],-3)</f>
        <v>216000</v>
      </c>
      <c r="U27" s="9">
        <f ca="1">ROUND(テーブル314[[#This Row],[平日]],-2)</f>
        <v>600</v>
      </c>
      <c r="V27" s="9">
        <f ca="1">ROUND(テーブル314[[#This Row],[休日]],-2)</f>
        <v>600</v>
      </c>
      <c r="W27" s="9"/>
      <c r="Y27" s="9" t="s">
        <v>26</v>
      </c>
      <c r="Z27" s="9">
        <f ca="1">ROUND(テーブル31429[[#This Row],[居住者]],-3)</f>
        <v>179000</v>
      </c>
      <c r="AA27" s="9">
        <f ca="1">ROUND(テーブル31429[[#This Row],[勤務者]],-3)</f>
        <v>117000</v>
      </c>
      <c r="AB27" s="9">
        <f ca="1">ROUND(テーブル31429[[#This Row],[来街者]],-3)</f>
        <v>221000</v>
      </c>
      <c r="AC27" s="9">
        <f ca="1">ROUND(テーブル31429[[#This Row],[平日]],-2)</f>
        <v>600</v>
      </c>
      <c r="AD27" s="9">
        <f ca="1">ROUND(テーブル31429[[#This Row],[休日]],-2)</f>
        <v>700</v>
      </c>
      <c r="AE27" s="9"/>
      <c r="AG27" s="9" t="s">
        <v>26</v>
      </c>
      <c r="AH27">
        <f ca="1">ROUND(テーブル3142931[[#This Row],[居住者]],-3)</f>
        <v>193000</v>
      </c>
      <c r="AI27">
        <f ca="1">ROUND(テーブル3142931[[#This Row],[勤務者]],-3)</f>
        <v>118000</v>
      </c>
      <c r="AJ27">
        <f ca="1">ROUND(テーブル3142931[[#This Row],[来街者]],-3)</f>
        <v>189000</v>
      </c>
      <c r="AK27">
        <f ca="1">ROUND(テーブル3142931[[#This Row],[平日]],-2)</f>
        <v>400</v>
      </c>
      <c r="AL27">
        <f ca="1">ROUND(テーブル3142931[[#This Row],[休日]],-2)</f>
        <v>700</v>
      </c>
    </row>
    <row r="28" spans="1:38" x14ac:dyDescent="0.55000000000000004">
      <c r="A28" s="7" t="s">
        <v>27</v>
      </c>
      <c r="B28" s="8">
        <f ca="1">ROUND(テーブル2[[#This Row],[居住者]],-3)</f>
        <v>227000</v>
      </c>
      <c r="C28" s="8">
        <f ca="1">ROUND(テーブル2[[#This Row],[勤務者]],-3)</f>
        <v>206000</v>
      </c>
      <c r="D28" s="8">
        <f ca="1">ROUND(テーブル2[[#This Row],[来街者]],-3)</f>
        <v>178000</v>
      </c>
      <c r="E28" s="8">
        <f ca="1">ROUND(テーブル2[[#This Row],[平日]],-2)</f>
        <v>500</v>
      </c>
      <c r="F28" s="8">
        <f ca="1">ROUND(テーブル2[[#This Row],[休日]],-2)</f>
        <v>500</v>
      </c>
      <c r="G28" s="8"/>
      <c r="H28" s="5"/>
      <c r="I28" s="12" t="s">
        <v>27</v>
      </c>
      <c r="J28" s="20">
        <f ca="1">ROUND(テーブル3[[#This Row],[居住者]],-3)</f>
        <v>227000</v>
      </c>
      <c r="K28" s="20">
        <f ca="1">ROUND(テーブル3[[#This Row],[勤務者]],-3)</f>
        <v>206000</v>
      </c>
      <c r="L28" s="20">
        <f ca="1">ROUND(テーブル3[[#This Row],[来街者]],-3)</f>
        <v>178000</v>
      </c>
      <c r="M28" s="20">
        <f ca="1">ROUND(テーブル3[[#This Row],[平日]],-2)</f>
        <v>500</v>
      </c>
      <c r="N28" s="20">
        <f ca="1">ROUND(テーブル3[[#This Row],[休日]],-2)</f>
        <v>500</v>
      </c>
      <c r="O28" s="20"/>
      <c r="P28" s="11"/>
      <c r="Q28" s="9" t="s">
        <v>27</v>
      </c>
      <c r="R28" s="9">
        <f ca="1">ROUND(テーブル314[[#This Row],[居住者]],-3)</f>
        <v>238000</v>
      </c>
      <c r="S28" s="9">
        <f ca="1">ROUND(テーブル314[[#This Row],[勤務者]],-3)</f>
        <v>167000</v>
      </c>
      <c r="T28" s="9">
        <f ca="1">ROUND(テーブル314[[#This Row],[来街者]],-3)</f>
        <v>215000</v>
      </c>
      <c r="U28" s="9">
        <f ca="1">ROUND(テーブル314[[#This Row],[平日]],-2)</f>
        <v>600</v>
      </c>
      <c r="V28" s="9">
        <f ca="1">ROUND(テーブル314[[#This Row],[休日]],-2)</f>
        <v>600</v>
      </c>
      <c r="W28" s="9"/>
      <c r="Y28" s="9" t="s">
        <v>27</v>
      </c>
      <c r="Z28" s="9">
        <f ca="1">ROUND(テーブル31429[[#This Row],[居住者]],-3)</f>
        <v>185000</v>
      </c>
      <c r="AA28" s="9">
        <f ca="1">ROUND(テーブル31429[[#This Row],[勤務者]],-3)</f>
        <v>106000</v>
      </c>
      <c r="AB28" s="9">
        <f ca="1">ROUND(テーブル31429[[#This Row],[来街者]],-3)</f>
        <v>209000</v>
      </c>
      <c r="AC28" s="9">
        <f ca="1">ROUND(テーブル31429[[#This Row],[平日]],-2)</f>
        <v>500</v>
      </c>
      <c r="AD28" s="9">
        <f ca="1">ROUND(テーブル31429[[#This Row],[休日]],-2)</f>
        <v>700</v>
      </c>
      <c r="AE28" s="9"/>
      <c r="AG28" s="9" t="s">
        <v>27</v>
      </c>
      <c r="AH28">
        <f ca="1">ROUND(テーブル3142931[[#This Row],[居住者]],-3)</f>
        <v>198000</v>
      </c>
      <c r="AI28">
        <f ca="1">ROUND(テーブル3142931[[#This Row],[勤務者]],-3)</f>
        <v>111000</v>
      </c>
      <c r="AJ28">
        <f ca="1">ROUND(テーブル3142931[[#This Row],[来街者]],-3)</f>
        <v>187000</v>
      </c>
      <c r="AK28">
        <f ca="1">ROUND(テーブル3142931[[#This Row],[平日]],-2)</f>
        <v>400</v>
      </c>
      <c r="AL28">
        <f ca="1">ROUND(テーブル3142931[[#This Row],[休日]],-2)</f>
        <v>700</v>
      </c>
    </row>
    <row r="29" spans="1:38" x14ac:dyDescent="0.55000000000000004">
      <c r="A29" s="7" t="s">
        <v>28</v>
      </c>
      <c r="B29" s="8">
        <f ca="1">ROUND(テーブル2[[#This Row],[居住者]],-3)</f>
        <v>236000</v>
      </c>
      <c r="C29" s="8">
        <f ca="1">ROUND(テーブル2[[#This Row],[勤務者]],-3)</f>
        <v>185000</v>
      </c>
      <c r="D29" s="8">
        <f ca="1">ROUND(テーブル2[[#This Row],[来街者]],-3)</f>
        <v>201000</v>
      </c>
      <c r="E29" s="8">
        <f ca="1">ROUND(テーブル2[[#This Row],[平日]],-2)</f>
        <v>600</v>
      </c>
      <c r="F29" s="8">
        <f ca="1">ROUND(テーブル2[[#This Row],[休日]],-2)</f>
        <v>500</v>
      </c>
      <c r="G29" s="8"/>
      <c r="H29" s="5"/>
      <c r="I29" s="12" t="s">
        <v>28</v>
      </c>
      <c r="J29" s="20">
        <f ca="1">ROUND(テーブル3[[#This Row],[居住者]],-3)</f>
        <v>236000</v>
      </c>
      <c r="K29" s="20">
        <f ca="1">ROUND(テーブル3[[#This Row],[勤務者]],-3)</f>
        <v>185000</v>
      </c>
      <c r="L29" s="20">
        <f ca="1">ROUND(テーブル3[[#This Row],[来街者]],-3)</f>
        <v>201000</v>
      </c>
      <c r="M29" s="20">
        <f ca="1">ROUND(テーブル3[[#This Row],[平日]],-2)</f>
        <v>600</v>
      </c>
      <c r="N29" s="20">
        <f ca="1">ROUND(テーブル3[[#This Row],[休日]],-2)</f>
        <v>500</v>
      </c>
      <c r="O29" s="20"/>
      <c r="P29" s="11"/>
      <c r="Q29" s="9" t="s">
        <v>28</v>
      </c>
      <c r="R29" s="9">
        <f ca="1">ROUND(テーブル314[[#This Row],[居住者]],-3)</f>
        <v>259000</v>
      </c>
      <c r="S29" s="9">
        <f ca="1">ROUND(テーブル314[[#This Row],[勤務者]],-3)</f>
        <v>148000</v>
      </c>
      <c r="T29" s="9">
        <f ca="1">ROUND(テーブル314[[#This Row],[来街者]],-3)</f>
        <v>234000</v>
      </c>
      <c r="U29" s="9">
        <f ca="1">ROUND(テーブル314[[#This Row],[平日]],-2)</f>
        <v>600</v>
      </c>
      <c r="V29" s="9">
        <f ca="1">ROUND(テーブル314[[#This Row],[休日]],-2)</f>
        <v>600</v>
      </c>
      <c r="W29" s="9"/>
      <c r="Y29" s="9" t="s">
        <v>28</v>
      </c>
      <c r="Z29" s="9">
        <f ca="1">ROUND(テーブル31429[[#This Row],[居住者]],-3)</f>
        <v>199000</v>
      </c>
      <c r="AA29" s="9">
        <f ca="1">ROUND(テーブル31429[[#This Row],[勤務者]],-3)</f>
        <v>99000</v>
      </c>
      <c r="AB29" s="9">
        <f ca="1">ROUND(テーブル31429[[#This Row],[来街者]],-3)</f>
        <v>216000</v>
      </c>
      <c r="AC29" s="9">
        <f ca="1">ROUND(テーブル31429[[#This Row],[平日]],-2)</f>
        <v>500</v>
      </c>
      <c r="AD29" s="9">
        <f ca="1">ROUND(テーブル31429[[#This Row],[休日]],-2)</f>
        <v>700</v>
      </c>
      <c r="AE29" s="9"/>
      <c r="AG29" s="9" t="s">
        <v>28</v>
      </c>
      <c r="AH29">
        <f ca="1">ROUND(テーブル3142931[[#This Row],[居住者]],-3)</f>
        <v>207000</v>
      </c>
      <c r="AI29">
        <f ca="1">ROUND(テーブル3142931[[#This Row],[勤務者]],-3)</f>
        <v>109000</v>
      </c>
      <c r="AJ29">
        <f ca="1">ROUND(テーブル3142931[[#This Row],[来街者]],-3)</f>
        <v>208000</v>
      </c>
      <c r="AK29">
        <f ca="1">ROUND(テーブル3142931[[#This Row],[平日]],-2)</f>
        <v>500</v>
      </c>
      <c r="AL29">
        <f ca="1">ROUND(テーブル3142931[[#This Row],[休日]],-2)</f>
        <v>700</v>
      </c>
    </row>
    <row r="30" spans="1:38" x14ac:dyDescent="0.55000000000000004">
      <c r="A30" s="7" t="s">
        <v>29</v>
      </c>
      <c r="B30" s="8">
        <f ca="1">ROUND(テーブル2[[#This Row],[居住者]],-3)</f>
        <v>262000</v>
      </c>
      <c r="C30" s="8">
        <f ca="1">ROUND(テーブル2[[#This Row],[勤務者]],-3)</f>
        <v>157000</v>
      </c>
      <c r="D30" s="8">
        <f ca="1">ROUND(テーブル2[[#This Row],[来街者]],-3)</f>
        <v>220000</v>
      </c>
      <c r="E30" s="8">
        <f ca="1">ROUND(テーブル2[[#This Row],[平日]],-2)</f>
        <v>600</v>
      </c>
      <c r="F30" s="8">
        <f ca="1">ROUND(テーブル2[[#This Row],[休日]],-2)</f>
        <v>600</v>
      </c>
      <c r="G30" s="8"/>
      <c r="H30" s="5"/>
      <c r="I30" s="12" t="s">
        <v>29</v>
      </c>
      <c r="J30" s="20">
        <f ca="1">ROUND(テーブル3[[#This Row],[居住者]],-3)</f>
        <v>262000</v>
      </c>
      <c r="K30" s="20">
        <f ca="1">ROUND(テーブル3[[#This Row],[勤務者]],-3)</f>
        <v>157000</v>
      </c>
      <c r="L30" s="20">
        <f ca="1">ROUND(テーブル3[[#This Row],[来街者]],-3)</f>
        <v>220000</v>
      </c>
      <c r="M30" s="20">
        <f ca="1">ROUND(テーブル3[[#This Row],[平日]],-2)</f>
        <v>600</v>
      </c>
      <c r="N30" s="20">
        <f ca="1">ROUND(テーブル3[[#This Row],[休日]],-2)</f>
        <v>600</v>
      </c>
      <c r="O30" s="20"/>
      <c r="P30" s="11"/>
      <c r="Q30" s="9" t="s">
        <v>29</v>
      </c>
      <c r="R30" s="9">
        <f ca="1">ROUND(テーブル314[[#This Row],[居住者]],-3)</f>
        <v>302000</v>
      </c>
      <c r="S30" s="9">
        <f ca="1">ROUND(テーブル314[[#This Row],[勤務者]],-3)</f>
        <v>125000</v>
      </c>
      <c r="T30" s="9">
        <f ca="1">ROUND(テーブル314[[#This Row],[来街者]],-3)</f>
        <v>230000</v>
      </c>
      <c r="U30" s="9">
        <f ca="1">ROUND(テーブル314[[#This Row],[平日]],-2)</f>
        <v>600</v>
      </c>
      <c r="V30" s="9">
        <f ca="1">ROUND(テーブル314[[#This Row],[休日]],-2)</f>
        <v>700</v>
      </c>
      <c r="W30" s="9"/>
      <c r="Y30" s="9" t="s">
        <v>29</v>
      </c>
      <c r="Z30" s="9">
        <f ca="1">ROUND(テーブル31429[[#This Row],[居住者]],-3)</f>
        <v>218000</v>
      </c>
      <c r="AA30" s="9">
        <f ca="1">ROUND(テーブル31429[[#This Row],[勤務者]],-3)</f>
        <v>82000</v>
      </c>
      <c r="AB30" s="9">
        <f ca="1">ROUND(テーブル31429[[#This Row],[来街者]],-3)</f>
        <v>225000</v>
      </c>
      <c r="AC30" s="9">
        <f ca="1">ROUND(テーブル31429[[#This Row],[平日]],-2)</f>
        <v>600</v>
      </c>
      <c r="AD30" s="9">
        <f ca="1">ROUND(テーブル31429[[#This Row],[休日]],-2)</f>
        <v>700</v>
      </c>
      <c r="AE30" s="9"/>
      <c r="AG30" s="9" t="s">
        <v>29</v>
      </c>
      <c r="AH30">
        <f ca="1">ROUND(テーブル3142931[[#This Row],[居住者]],-3)</f>
        <v>221000</v>
      </c>
      <c r="AI30">
        <f ca="1">ROUND(テーブル3142931[[#This Row],[勤務者]],-3)</f>
        <v>96000</v>
      </c>
      <c r="AJ30">
        <f ca="1">ROUND(テーブル3142931[[#This Row],[来街者]],-3)</f>
        <v>231000</v>
      </c>
      <c r="AK30">
        <f ca="1">ROUND(テーブル3142931[[#This Row],[平日]],-2)</f>
        <v>600</v>
      </c>
      <c r="AL30">
        <f ca="1">ROUND(テーブル3142931[[#This Row],[休日]],-2)</f>
        <v>800</v>
      </c>
    </row>
    <row r="31" spans="1:38" x14ac:dyDescent="0.55000000000000004">
      <c r="A31" s="7" t="s">
        <v>30</v>
      </c>
      <c r="B31" s="8">
        <f ca="1">ROUND(テーブル2[[#This Row],[居住者]],-3)</f>
        <v>294000</v>
      </c>
      <c r="C31" s="8">
        <f ca="1">ROUND(テーブル2[[#This Row],[勤務者]],-3)</f>
        <v>115000</v>
      </c>
      <c r="D31" s="8">
        <f ca="1">ROUND(テーブル2[[#This Row],[来街者]],-3)</f>
        <v>238000</v>
      </c>
      <c r="E31" s="8">
        <f ca="1">ROUND(テーブル2[[#This Row],[平日]],-2)</f>
        <v>600</v>
      </c>
      <c r="F31" s="8">
        <f ca="1">ROUND(テーブル2[[#This Row],[休日]],-2)</f>
        <v>700</v>
      </c>
      <c r="G31" s="8"/>
      <c r="H31" s="5"/>
      <c r="I31" s="12" t="s">
        <v>30</v>
      </c>
      <c r="J31" s="20">
        <f ca="1">ROUND(テーブル3[[#This Row],[居住者]],-3)</f>
        <v>294000</v>
      </c>
      <c r="K31" s="20">
        <f ca="1">ROUND(テーブル3[[#This Row],[勤務者]],-3)</f>
        <v>115000</v>
      </c>
      <c r="L31" s="20">
        <f ca="1">ROUND(テーブル3[[#This Row],[来街者]],-3)</f>
        <v>238000</v>
      </c>
      <c r="M31" s="20">
        <f ca="1">ROUND(テーブル3[[#This Row],[平日]],-2)</f>
        <v>600</v>
      </c>
      <c r="N31" s="20">
        <f ca="1">ROUND(テーブル3[[#This Row],[休日]],-2)</f>
        <v>700</v>
      </c>
      <c r="O31" s="20"/>
      <c r="P31" s="11"/>
      <c r="Q31" s="9" t="s">
        <v>30</v>
      </c>
      <c r="R31" s="9">
        <f ca="1">ROUND(テーブル314[[#This Row],[居住者]],-3)</f>
        <v>322000</v>
      </c>
      <c r="S31" s="9">
        <f ca="1">ROUND(テーブル314[[#This Row],[勤務者]],-3)</f>
        <v>91000</v>
      </c>
      <c r="T31" s="9">
        <f ca="1">ROUND(テーブル314[[#This Row],[来街者]],-3)</f>
        <v>245000</v>
      </c>
      <c r="U31" s="9">
        <f ca="1">ROUND(テーブル314[[#This Row],[平日]],-2)</f>
        <v>700</v>
      </c>
      <c r="V31" s="9">
        <f ca="1">ROUND(テーブル314[[#This Row],[休日]],-2)</f>
        <v>700</v>
      </c>
      <c r="W31" s="9"/>
      <c r="Y31" s="9" t="s">
        <v>30</v>
      </c>
      <c r="Z31" s="9">
        <f ca="1">ROUND(テーブル31429[[#This Row],[居住者]],-3)</f>
        <v>228000</v>
      </c>
      <c r="AA31" s="9">
        <f ca="1">ROUND(テーブル31429[[#This Row],[勤務者]],-3)</f>
        <v>50000</v>
      </c>
      <c r="AB31" s="9">
        <f ca="1">ROUND(テーブル31429[[#This Row],[来街者]],-3)</f>
        <v>254000</v>
      </c>
      <c r="AC31" s="9">
        <f ca="1">ROUND(テーブル31429[[#This Row],[平日]],-2)</f>
        <v>700</v>
      </c>
      <c r="AD31" s="9">
        <f ca="1">ROUND(テーブル31429[[#This Row],[休日]],-2)</f>
        <v>800</v>
      </c>
      <c r="AE31" s="9"/>
      <c r="AG31" s="9" t="s">
        <v>30</v>
      </c>
      <c r="AH31">
        <f ca="1">ROUND(テーブル3142931[[#This Row],[居住者]],-3)</f>
        <v>226000</v>
      </c>
      <c r="AI31">
        <f ca="1">ROUND(テーブル3142931[[#This Row],[勤務者]],-3)</f>
        <v>60000</v>
      </c>
      <c r="AJ31">
        <f ca="1">ROUND(テーブル3142931[[#This Row],[来街者]],-3)</f>
        <v>255000</v>
      </c>
      <c r="AK31">
        <f ca="1">ROUND(テーブル3142931[[#This Row],[平日]],-2)</f>
        <v>600</v>
      </c>
      <c r="AL31">
        <f ca="1">ROUND(テーブル3142931[[#This Row],[休日]],-2)</f>
        <v>800</v>
      </c>
    </row>
    <row r="32" spans="1:38" x14ac:dyDescent="0.55000000000000004">
      <c r="A32" s="7" t="s">
        <v>31</v>
      </c>
      <c r="B32" s="8">
        <f ca="1">ROUND(テーブル2[[#This Row],[居住者]],-3)</f>
        <v>295000</v>
      </c>
      <c r="C32" s="8">
        <f ca="1">ROUND(テーブル2[[#This Row],[勤務者]],-3)</f>
        <v>96000</v>
      </c>
      <c r="D32" s="8">
        <f ca="1">ROUND(テーブル2[[#This Row],[来街者]],-3)</f>
        <v>253000</v>
      </c>
      <c r="E32" s="8">
        <f ca="1">ROUND(テーブル2[[#This Row],[平日]],-2)</f>
        <v>700</v>
      </c>
      <c r="F32" s="8">
        <f ca="1">ROUND(テーブル2[[#This Row],[休日]],-2)</f>
        <v>700</v>
      </c>
      <c r="G32" s="8"/>
      <c r="H32" s="5"/>
      <c r="I32" s="12" t="s">
        <v>31</v>
      </c>
      <c r="J32" s="20">
        <f ca="1">ROUND(テーブル3[[#This Row],[居住者]],-3)</f>
        <v>295000</v>
      </c>
      <c r="K32" s="20">
        <f ca="1">ROUND(テーブル3[[#This Row],[勤務者]],-3)</f>
        <v>96000</v>
      </c>
      <c r="L32" s="20">
        <f ca="1">ROUND(テーブル3[[#This Row],[来街者]],-3)</f>
        <v>253000</v>
      </c>
      <c r="M32" s="20">
        <f ca="1">ROUND(テーブル3[[#This Row],[平日]],-2)</f>
        <v>700</v>
      </c>
      <c r="N32" s="20">
        <f ca="1">ROUND(テーブル3[[#This Row],[休日]],-2)</f>
        <v>700</v>
      </c>
      <c r="O32" s="20"/>
      <c r="P32" s="11"/>
      <c r="Q32" s="9" t="s">
        <v>31</v>
      </c>
      <c r="R32" s="9">
        <f ca="1">ROUND(テーブル314[[#This Row],[居住者]],-3)</f>
        <v>316000</v>
      </c>
      <c r="S32" s="9">
        <f ca="1">ROUND(テーブル314[[#This Row],[勤務者]],-3)</f>
        <v>59000</v>
      </c>
      <c r="T32" s="9">
        <f ca="1">ROUND(テーブル314[[#This Row],[来街者]],-3)</f>
        <v>264000</v>
      </c>
      <c r="U32" s="9">
        <f ca="1">ROUND(テーブル314[[#This Row],[平日]],-2)</f>
        <v>700</v>
      </c>
      <c r="V32" s="9">
        <f ca="1">ROUND(テーブル314[[#This Row],[休日]],-2)</f>
        <v>800</v>
      </c>
      <c r="W32" s="9"/>
      <c r="Y32" s="9" t="s">
        <v>31</v>
      </c>
      <c r="Z32" s="9">
        <f ca="1">ROUND(テーブル31429[[#This Row],[居住者]],-3)</f>
        <v>235000</v>
      </c>
      <c r="AA32" s="9">
        <f ca="1">ROUND(テーブル31429[[#This Row],[勤務者]],-3)</f>
        <v>47000</v>
      </c>
      <c r="AB32" s="9">
        <f ca="1">ROUND(テーブル31429[[#This Row],[来街者]],-3)</f>
        <v>270000</v>
      </c>
      <c r="AC32" s="9">
        <f ca="1">ROUND(テーブル31429[[#This Row],[平日]],-2)</f>
        <v>700</v>
      </c>
      <c r="AD32" s="9">
        <f ca="1">ROUND(テーブル31429[[#This Row],[休日]],-2)</f>
        <v>800</v>
      </c>
      <c r="AE32" s="9"/>
      <c r="AG32" s="9" t="s">
        <v>31</v>
      </c>
      <c r="AH32">
        <f ca="1">ROUND(テーブル3142931[[#This Row],[居住者]],-3)</f>
        <v>229000</v>
      </c>
      <c r="AI32">
        <f ca="1">ROUND(テーブル3142931[[#This Row],[勤務者]],-3)</f>
        <v>51000</v>
      </c>
      <c r="AJ32">
        <f ca="1">ROUND(テーブル3142931[[#This Row],[来街者]],-3)</f>
        <v>278000</v>
      </c>
      <c r="AK32">
        <f ca="1">ROUND(テーブル3142931[[#This Row],[平日]],-2)</f>
        <v>700</v>
      </c>
      <c r="AL32">
        <f ca="1">ROUND(テーブル3142931[[#This Row],[休日]],-2)</f>
        <v>900</v>
      </c>
    </row>
    <row r="33" spans="1:38" x14ac:dyDescent="0.55000000000000004">
      <c r="A33" s="7" t="s">
        <v>32</v>
      </c>
      <c r="B33" s="8">
        <f ca="1">ROUND(テーブル2[[#This Row],[居住者]],-3)</f>
        <v>294000</v>
      </c>
      <c r="C33" s="8">
        <f ca="1">ROUND(テーブル2[[#This Row],[勤務者]],-3)</f>
        <v>82000</v>
      </c>
      <c r="D33" s="8">
        <f ca="1">ROUND(テーブル2[[#This Row],[来街者]],-3)</f>
        <v>266000</v>
      </c>
      <c r="E33" s="8">
        <f ca="1">ROUND(テーブル2[[#This Row],[平日]],-2)</f>
        <v>700</v>
      </c>
      <c r="F33" s="8">
        <f ca="1">ROUND(テーブル2[[#This Row],[休日]],-2)</f>
        <v>800</v>
      </c>
      <c r="G33" s="8"/>
      <c r="H33" s="5"/>
      <c r="I33" s="12" t="s">
        <v>32</v>
      </c>
      <c r="J33" s="20">
        <f ca="1">ROUND(テーブル3[[#This Row],[居住者]],-3)</f>
        <v>294000</v>
      </c>
      <c r="K33" s="20">
        <f ca="1">ROUND(テーブル3[[#This Row],[勤務者]],-3)</f>
        <v>82000</v>
      </c>
      <c r="L33" s="20">
        <f ca="1">ROUND(テーブル3[[#This Row],[来街者]],-3)</f>
        <v>266000</v>
      </c>
      <c r="M33" s="20">
        <f ca="1">ROUND(テーブル3[[#This Row],[平日]],-2)</f>
        <v>700</v>
      </c>
      <c r="N33" s="20">
        <f ca="1">ROUND(テーブル3[[#This Row],[休日]],-2)</f>
        <v>800</v>
      </c>
      <c r="O33" s="20"/>
      <c r="P33" s="11"/>
      <c r="Q33" s="9" t="s">
        <v>32</v>
      </c>
      <c r="R33" s="9">
        <f ca="1">ROUND(テーブル314[[#This Row],[居住者]],-3)</f>
        <v>321000</v>
      </c>
      <c r="S33" s="9">
        <f ca="1">ROUND(テーブル314[[#This Row],[勤務者]],-3)</f>
        <v>50000</v>
      </c>
      <c r="T33" s="9">
        <f ca="1">ROUND(テーブル314[[#This Row],[来街者]],-3)</f>
        <v>277000</v>
      </c>
      <c r="U33" s="9">
        <f ca="1">ROUND(テーブル314[[#This Row],[平日]],-2)</f>
        <v>700</v>
      </c>
      <c r="V33" s="9">
        <f ca="1">ROUND(テーブル314[[#This Row],[休日]],-2)</f>
        <v>800</v>
      </c>
      <c r="W33" s="9"/>
      <c r="Y33" s="9" t="s">
        <v>32</v>
      </c>
      <c r="Z33" s="9">
        <f ca="1">ROUND(テーブル31429[[#This Row],[居住者]],-3)</f>
        <v>243000</v>
      </c>
      <c r="AA33" s="9">
        <f ca="1">ROUND(テーブル31429[[#This Row],[勤務者]],-3)</f>
        <v>42000</v>
      </c>
      <c r="AB33" s="9">
        <f ca="1">ROUND(テーブル31429[[#This Row],[来街者]],-3)</f>
        <v>284000</v>
      </c>
      <c r="AC33" s="9">
        <f ca="1">ROUND(テーブル31429[[#This Row],[平日]],-2)</f>
        <v>700</v>
      </c>
      <c r="AD33" s="9">
        <f ca="1">ROUND(テーブル31429[[#This Row],[休日]],-2)</f>
        <v>800</v>
      </c>
      <c r="AE33" s="9"/>
      <c r="AG33" s="9" t="s">
        <v>32</v>
      </c>
      <c r="AH33">
        <f ca="1">ROUND(テーブル3142931[[#This Row],[居住者]],-3)</f>
        <v>233000</v>
      </c>
      <c r="AI33">
        <f ca="1">ROUND(テーブル3142931[[#This Row],[勤務者]],-3)</f>
        <v>43000</v>
      </c>
      <c r="AJ33">
        <f ca="1">ROUND(テーブル3142931[[#This Row],[来街者]],-3)</f>
        <v>293000</v>
      </c>
      <c r="AK33">
        <f ca="1">ROUND(テーブル3142931[[#This Row],[平日]],-2)</f>
        <v>700</v>
      </c>
      <c r="AL33">
        <f ca="1">ROUND(テーブル3142931[[#This Row],[休日]],-2)</f>
        <v>1000</v>
      </c>
    </row>
    <row r="34" spans="1:38" x14ac:dyDescent="0.55000000000000004">
      <c r="A34" s="7" t="s">
        <v>33</v>
      </c>
      <c r="B34" s="8">
        <f ca="1">ROUND(テーブル2[[#This Row],[居住者]],-3)</f>
        <v>303000</v>
      </c>
      <c r="C34" s="8">
        <f ca="1">ROUND(テーブル2[[#This Row],[勤務者]],-3)</f>
        <v>77000</v>
      </c>
      <c r="D34" s="8">
        <f ca="1">ROUND(テーブル2[[#This Row],[来街者]],-3)</f>
        <v>267000</v>
      </c>
      <c r="E34" s="8">
        <f ca="1">ROUND(テーブル2[[#This Row],[平日]],-2)</f>
        <v>700</v>
      </c>
      <c r="F34" s="8">
        <f ca="1">ROUND(テーブル2[[#This Row],[休日]],-2)</f>
        <v>800</v>
      </c>
      <c r="G34" s="8"/>
      <c r="H34" s="5"/>
      <c r="I34" s="12" t="s">
        <v>33</v>
      </c>
      <c r="J34" s="20">
        <f ca="1">ROUND(テーブル3[[#This Row],[居住者]],-3)</f>
        <v>303000</v>
      </c>
      <c r="K34" s="20">
        <f ca="1">ROUND(テーブル3[[#This Row],[勤務者]],-3)</f>
        <v>77000</v>
      </c>
      <c r="L34" s="20">
        <f ca="1">ROUND(テーブル3[[#This Row],[来街者]],-3)</f>
        <v>267000</v>
      </c>
      <c r="M34" s="20">
        <f ca="1">ROUND(テーブル3[[#This Row],[平日]],-2)</f>
        <v>700</v>
      </c>
      <c r="N34" s="20">
        <f ca="1">ROUND(テーブル3[[#This Row],[休日]],-2)</f>
        <v>800</v>
      </c>
      <c r="O34" s="20"/>
      <c r="P34" s="11"/>
      <c r="Q34" s="9" t="s">
        <v>33</v>
      </c>
      <c r="R34" s="9">
        <f ca="1">ROUND(テーブル314[[#This Row],[居住者]],-3)</f>
        <v>331000</v>
      </c>
      <c r="S34" s="9">
        <f ca="1">ROUND(テーブル314[[#This Row],[勤務者]],-3)</f>
        <v>47000</v>
      </c>
      <c r="T34" s="9">
        <f ca="1">ROUND(テーブル314[[#This Row],[来街者]],-3)</f>
        <v>280000</v>
      </c>
      <c r="U34" s="9">
        <f ca="1">ROUND(テーブル314[[#This Row],[平日]],-2)</f>
        <v>800</v>
      </c>
      <c r="V34" s="9">
        <f ca="1">ROUND(テーブル314[[#This Row],[休日]],-2)</f>
        <v>800</v>
      </c>
      <c r="W34" s="9"/>
      <c r="Y34" s="9" t="s">
        <v>33</v>
      </c>
      <c r="Z34" s="9">
        <f ca="1">ROUND(テーブル31429[[#This Row],[居住者]],-3)</f>
        <v>252000</v>
      </c>
      <c r="AA34" s="9">
        <f ca="1">ROUND(テーブル31429[[#This Row],[勤務者]],-3)</f>
        <v>39000</v>
      </c>
      <c r="AB34" s="9">
        <f ca="1">ROUND(テーブル31429[[#This Row],[来街者]],-3)</f>
        <v>298000</v>
      </c>
      <c r="AC34" s="9">
        <f ca="1">ROUND(テーブル31429[[#This Row],[平日]],-2)</f>
        <v>800</v>
      </c>
      <c r="AD34" s="9">
        <f ca="1">ROUND(テーブル31429[[#This Row],[休日]],-2)</f>
        <v>900</v>
      </c>
      <c r="AE34" s="9"/>
      <c r="AG34" s="9" t="s">
        <v>33</v>
      </c>
      <c r="AH34">
        <f ca="1">ROUND(テーブル3142931[[#This Row],[居住者]],-3)</f>
        <v>238000</v>
      </c>
      <c r="AI34">
        <f ca="1">ROUND(テーブル3142931[[#This Row],[勤務者]],-3)</f>
        <v>37000</v>
      </c>
      <c r="AJ34">
        <f ca="1">ROUND(テーブル3142931[[#This Row],[来街者]],-3)</f>
        <v>310000</v>
      </c>
      <c r="AK34">
        <f ca="1">ROUND(テーブル3142931[[#This Row],[平日]],-2)</f>
        <v>800</v>
      </c>
      <c r="AL34">
        <f ca="1">ROUND(テーブル3142931[[#This Row],[休日]],-2)</f>
        <v>1000</v>
      </c>
    </row>
    <row r="35" spans="1:38" x14ac:dyDescent="0.55000000000000004">
      <c r="A35" s="7" t="s">
        <v>34</v>
      </c>
      <c r="B35" s="8">
        <f ca="1">ROUND(テーブル2[[#This Row],[居住者]],-3)</f>
        <v>313000</v>
      </c>
      <c r="C35" s="8">
        <f ca="1">ROUND(テーブル2[[#This Row],[勤務者]],-3)</f>
        <v>73000</v>
      </c>
      <c r="D35" s="8">
        <f ca="1">ROUND(テーブル2[[#This Row],[来街者]],-3)</f>
        <v>260000</v>
      </c>
      <c r="E35" s="8">
        <f ca="1">ROUND(テーブル2[[#This Row],[平日]],-2)</f>
        <v>700</v>
      </c>
      <c r="F35" s="8">
        <f ca="1">ROUND(テーブル2[[#This Row],[休日]],-2)</f>
        <v>700</v>
      </c>
      <c r="G35" s="8"/>
      <c r="H35" s="5"/>
      <c r="I35" s="12" t="s">
        <v>34</v>
      </c>
      <c r="J35" s="20">
        <f ca="1">ROUND(テーブル3[[#This Row],[居住者]],-3)</f>
        <v>313000</v>
      </c>
      <c r="K35" s="20">
        <f ca="1">ROUND(テーブル3[[#This Row],[勤務者]],-3)</f>
        <v>73000</v>
      </c>
      <c r="L35" s="20">
        <f ca="1">ROUND(テーブル3[[#This Row],[来街者]],-3)</f>
        <v>260000</v>
      </c>
      <c r="M35" s="20">
        <f ca="1">ROUND(テーブル3[[#This Row],[平日]],-2)</f>
        <v>700</v>
      </c>
      <c r="N35" s="20">
        <f ca="1">ROUND(テーブル3[[#This Row],[休日]],-2)</f>
        <v>700</v>
      </c>
      <c r="O35" s="20"/>
      <c r="P35" s="11"/>
      <c r="Q35" s="9" t="s">
        <v>34</v>
      </c>
      <c r="R35" s="9">
        <f ca="1">ROUND(テーブル314[[#This Row],[居住者]],-3)</f>
        <v>338000</v>
      </c>
      <c r="S35" s="9">
        <f ca="1">ROUND(テーブル314[[#This Row],[勤務者]],-3)</f>
        <v>44000</v>
      </c>
      <c r="T35" s="9">
        <f ca="1">ROUND(テーブル314[[#This Row],[来街者]],-3)</f>
        <v>279000</v>
      </c>
      <c r="U35" s="9">
        <f ca="1">ROUND(テーブル314[[#This Row],[平日]],-2)</f>
        <v>800</v>
      </c>
      <c r="V35" s="9">
        <f ca="1">ROUND(テーブル314[[#This Row],[休日]],-2)</f>
        <v>800</v>
      </c>
      <c r="W35" s="9"/>
      <c r="Y35" s="9" t="s">
        <v>34</v>
      </c>
      <c r="Z35" s="9">
        <f ca="1">ROUND(テーブル31429[[#This Row],[居住者]],-3)</f>
        <v>264000</v>
      </c>
      <c r="AA35" s="9">
        <f ca="1">ROUND(テーブル31429[[#This Row],[勤務者]],-3)</f>
        <v>36000</v>
      </c>
      <c r="AB35" s="9">
        <f ca="1">ROUND(テーブル31429[[#This Row],[来街者]],-3)</f>
        <v>310000</v>
      </c>
      <c r="AC35" s="9">
        <f ca="1">ROUND(テーブル31429[[#This Row],[平日]],-2)</f>
        <v>800</v>
      </c>
      <c r="AD35" s="9">
        <f ca="1">ROUND(テーブル31429[[#This Row],[休日]],-2)</f>
        <v>900</v>
      </c>
      <c r="AE35" s="9"/>
      <c r="AG35" s="9" t="s">
        <v>34</v>
      </c>
      <c r="AH35">
        <f ca="1">ROUND(テーブル3142931[[#This Row],[居住者]],-3)</f>
        <v>250000</v>
      </c>
      <c r="AI35">
        <f ca="1">ROUND(テーブル3142931[[#This Row],[勤務者]],-3)</f>
        <v>35000</v>
      </c>
      <c r="AJ35">
        <f ca="1">ROUND(テーブル3142931[[#This Row],[来街者]],-3)</f>
        <v>318000</v>
      </c>
      <c r="AK35">
        <f ca="1">ROUND(テーブル3142931[[#This Row],[平日]],-2)</f>
        <v>800</v>
      </c>
      <c r="AL35">
        <f ca="1">ROUND(テーブル3142931[[#This Row],[休日]],-2)</f>
        <v>1000</v>
      </c>
    </row>
    <row r="36" spans="1:38" x14ac:dyDescent="0.55000000000000004">
      <c r="A36" s="7" t="s">
        <v>35</v>
      </c>
      <c r="B36" s="8">
        <f ca="1">ROUND(テーブル2[[#This Row],[居住者]],-3)</f>
        <v>319000</v>
      </c>
      <c r="C36" s="8">
        <f ca="1">ROUND(テーブル2[[#This Row],[勤務者]],-3)</f>
        <v>68000</v>
      </c>
      <c r="D36" s="8">
        <f ca="1">ROUND(テーブル2[[#This Row],[来街者]],-3)</f>
        <v>251000</v>
      </c>
      <c r="E36" s="8">
        <f ca="1">ROUND(テーブル2[[#This Row],[平日]],-2)</f>
        <v>700</v>
      </c>
      <c r="F36" s="8">
        <f ca="1">ROUND(テーブル2[[#This Row],[休日]],-2)</f>
        <v>700</v>
      </c>
      <c r="G36" s="8"/>
      <c r="H36" s="5"/>
      <c r="I36" s="12" t="s">
        <v>35</v>
      </c>
      <c r="J36" s="20">
        <f ca="1">ROUND(テーブル3[[#This Row],[居住者]],-3)</f>
        <v>319000</v>
      </c>
      <c r="K36" s="20">
        <f ca="1">ROUND(テーブル3[[#This Row],[勤務者]],-3)</f>
        <v>68000</v>
      </c>
      <c r="L36" s="20">
        <f ca="1">ROUND(テーブル3[[#This Row],[来街者]],-3)</f>
        <v>251000</v>
      </c>
      <c r="M36" s="20">
        <f ca="1">ROUND(テーブル3[[#This Row],[平日]],-2)</f>
        <v>700</v>
      </c>
      <c r="N36" s="20">
        <f ca="1">ROUND(テーブル3[[#This Row],[休日]],-2)</f>
        <v>700</v>
      </c>
      <c r="O36" s="20"/>
      <c r="P36" s="11"/>
      <c r="Q36" s="9" t="s">
        <v>35</v>
      </c>
      <c r="R36" s="9">
        <f ca="1">ROUND(テーブル314[[#This Row],[居住者]],-3)</f>
        <v>343000</v>
      </c>
      <c r="S36" s="9">
        <f ca="1">ROUND(テーブル314[[#This Row],[勤務者]],-3)</f>
        <v>42000</v>
      </c>
      <c r="T36" s="9">
        <f ca="1">ROUND(テーブル314[[#This Row],[来街者]],-3)</f>
        <v>269000</v>
      </c>
      <c r="U36" s="9">
        <f ca="1">ROUND(テーブル314[[#This Row],[平日]],-2)</f>
        <v>700</v>
      </c>
      <c r="V36" s="9">
        <f ca="1">ROUND(テーブル314[[#This Row],[休日]],-2)</f>
        <v>800</v>
      </c>
      <c r="W36" s="9"/>
      <c r="Y36" s="9" t="s">
        <v>35</v>
      </c>
      <c r="Z36" s="9">
        <f ca="1">ROUND(テーブル31429[[#This Row],[居住者]],-3)</f>
        <v>268000</v>
      </c>
      <c r="AA36" s="9">
        <f ca="1">ROUND(テーブル31429[[#This Row],[勤務者]],-3)</f>
        <v>34000</v>
      </c>
      <c r="AB36" s="9">
        <f ca="1">ROUND(テーブル31429[[#This Row],[来街者]],-3)</f>
        <v>304000</v>
      </c>
      <c r="AC36" s="9">
        <f ca="1">ROUND(テーブル31429[[#This Row],[平日]],-2)</f>
        <v>800</v>
      </c>
      <c r="AD36" s="9">
        <f ca="1">ROUND(テーブル31429[[#This Row],[休日]],-2)</f>
        <v>900</v>
      </c>
      <c r="AE36" s="9"/>
      <c r="AG36" s="9" t="s">
        <v>35</v>
      </c>
      <c r="AH36">
        <f ca="1">ROUND(テーブル3142931[[#This Row],[居住者]],-3)</f>
        <v>259000</v>
      </c>
      <c r="AI36">
        <f ca="1">ROUND(テーブル3142931[[#This Row],[勤務者]],-3)</f>
        <v>34000</v>
      </c>
      <c r="AJ36">
        <f ca="1">ROUND(テーブル3142931[[#This Row],[来街者]],-3)</f>
        <v>314000</v>
      </c>
      <c r="AK36">
        <f ca="1">ROUND(テーブル3142931[[#This Row],[平日]],-2)</f>
        <v>800</v>
      </c>
      <c r="AL36">
        <f ca="1">ROUND(テーブル3142931[[#This Row],[休日]],-2)</f>
        <v>1000</v>
      </c>
    </row>
    <row r="37" spans="1:38" x14ac:dyDescent="0.55000000000000004">
      <c r="A37" s="7" t="s">
        <v>36</v>
      </c>
      <c r="B37" s="8">
        <f ca="1">ROUND(テーブル2[[#This Row],[居住者]],-3)</f>
        <v>323000</v>
      </c>
      <c r="C37" s="8">
        <f ca="1">ROUND(テーブル2[[#This Row],[勤務者]],-3)</f>
        <v>60000</v>
      </c>
      <c r="D37" s="8">
        <f ca="1">ROUND(テーブル2[[#This Row],[来街者]],-3)</f>
        <v>241000</v>
      </c>
      <c r="E37" s="8">
        <f ca="1">ROUND(テーブル2[[#This Row],[平日]],-2)</f>
        <v>600</v>
      </c>
      <c r="F37" s="8">
        <f ca="1">ROUND(テーブル2[[#This Row],[休日]],-2)</f>
        <v>700</v>
      </c>
      <c r="G37" s="8"/>
      <c r="H37" s="5"/>
      <c r="I37" s="12" t="s">
        <v>36</v>
      </c>
      <c r="J37" s="20">
        <f ca="1">ROUND(テーブル3[[#This Row],[居住者]],-3)</f>
        <v>323000</v>
      </c>
      <c r="K37" s="20">
        <f ca="1">ROUND(テーブル3[[#This Row],[勤務者]],-3)</f>
        <v>60000</v>
      </c>
      <c r="L37" s="20">
        <f ca="1">ROUND(テーブル3[[#This Row],[来街者]],-3)</f>
        <v>241000</v>
      </c>
      <c r="M37" s="20">
        <f ca="1">ROUND(テーブル3[[#This Row],[平日]],-2)</f>
        <v>600</v>
      </c>
      <c r="N37" s="20">
        <f ca="1">ROUND(テーブル3[[#This Row],[休日]],-2)</f>
        <v>700</v>
      </c>
      <c r="O37" s="20"/>
      <c r="P37" s="11"/>
      <c r="Q37" s="9" t="s">
        <v>36</v>
      </c>
      <c r="R37" s="9">
        <f ca="1">ROUND(テーブル314[[#This Row],[居住者]],-3)</f>
        <v>347000</v>
      </c>
      <c r="S37" s="9">
        <f ca="1">ROUND(テーブル314[[#This Row],[勤務者]],-3)</f>
        <v>38000</v>
      </c>
      <c r="T37" s="9">
        <f ca="1">ROUND(テーブル314[[#This Row],[来街者]],-3)</f>
        <v>249000</v>
      </c>
      <c r="U37" s="9">
        <f ca="1">ROUND(テーブル314[[#This Row],[平日]],-2)</f>
        <v>700</v>
      </c>
      <c r="V37" s="9">
        <f ca="1">ROUND(テーブル314[[#This Row],[休日]],-2)</f>
        <v>700</v>
      </c>
      <c r="W37" s="9"/>
      <c r="Y37" s="9" t="s">
        <v>36</v>
      </c>
      <c r="Z37" s="9">
        <f ca="1">ROUND(テーブル31429[[#This Row],[居住者]],-3)</f>
        <v>273000</v>
      </c>
      <c r="AA37" s="9">
        <f ca="1">ROUND(テーブル31429[[#This Row],[勤務者]],-3)</f>
        <v>29000</v>
      </c>
      <c r="AB37" s="9">
        <f ca="1">ROUND(テーブル31429[[#This Row],[来街者]],-3)</f>
        <v>294000</v>
      </c>
      <c r="AC37" s="9">
        <f ca="1">ROUND(テーブル31429[[#This Row],[平日]],-2)</f>
        <v>800</v>
      </c>
      <c r="AD37" s="9">
        <f ca="1">ROUND(テーブル31429[[#This Row],[休日]],-2)</f>
        <v>900</v>
      </c>
      <c r="AE37" s="9"/>
      <c r="AG37" s="9" t="s">
        <v>36</v>
      </c>
      <c r="AH37">
        <f ca="1">ROUND(テーブル3142931[[#This Row],[居住者]],-3)</f>
        <v>266000</v>
      </c>
      <c r="AI37">
        <f ca="1">ROUND(テーブル3142931[[#This Row],[勤務者]],-3)</f>
        <v>30000</v>
      </c>
      <c r="AJ37">
        <f ca="1">ROUND(テーブル3142931[[#This Row],[来街者]],-3)</f>
        <v>304000</v>
      </c>
      <c r="AK37">
        <f ca="1">ROUND(テーブル3142931[[#This Row],[平日]],-2)</f>
        <v>800</v>
      </c>
      <c r="AL37">
        <f ca="1">ROUND(テーブル3142931[[#This Row],[休日]],-2)</f>
        <v>1000</v>
      </c>
    </row>
    <row r="38" spans="1:38" x14ac:dyDescent="0.55000000000000004">
      <c r="A38" s="7" t="s">
        <v>37</v>
      </c>
      <c r="B38" s="8">
        <f ca="1">ROUND(テーブル2[[#This Row],[居住者]],-3)</f>
        <v>325000</v>
      </c>
      <c r="C38" s="8">
        <f ca="1">ROUND(テーブル2[[#This Row],[勤務者]],-3)</f>
        <v>54000</v>
      </c>
      <c r="D38" s="8">
        <f ca="1">ROUND(テーブル2[[#This Row],[来街者]],-3)</f>
        <v>234000</v>
      </c>
      <c r="E38" s="8">
        <f ca="1">ROUND(テーブル2[[#This Row],[平日]],-2)</f>
        <v>600</v>
      </c>
      <c r="F38" s="8">
        <f ca="1">ROUND(テーブル2[[#This Row],[休日]],-2)</f>
        <v>700</v>
      </c>
      <c r="G38" s="8"/>
      <c r="H38" s="5"/>
      <c r="I38" s="12" t="s">
        <v>37</v>
      </c>
      <c r="J38" s="20">
        <f ca="1">ROUND(テーブル3[[#This Row],[居住者]],-3)</f>
        <v>325000</v>
      </c>
      <c r="K38" s="20">
        <f ca="1">ROUND(テーブル3[[#This Row],[勤務者]],-3)</f>
        <v>54000</v>
      </c>
      <c r="L38" s="20">
        <f ca="1">ROUND(テーブル3[[#This Row],[来街者]],-3)</f>
        <v>234000</v>
      </c>
      <c r="M38" s="20">
        <f ca="1">ROUND(テーブル3[[#This Row],[平日]],-2)</f>
        <v>600</v>
      </c>
      <c r="N38" s="20">
        <f ca="1">ROUND(テーブル3[[#This Row],[休日]],-2)</f>
        <v>700</v>
      </c>
      <c r="O38" s="20"/>
      <c r="P38" s="11"/>
      <c r="Q38" s="9" t="s">
        <v>37</v>
      </c>
      <c r="R38" s="9">
        <f ca="1">ROUND(テーブル314[[#This Row],[居住者]],-3)</f>
        <v>351000</v>
      </c>
      <c r="S38" s="9">
        <f ca="1">ROUND(テーブル314[[#This Row],[勤務者]],-3)</f>
        <v>36000</v>
      </c>
      <c r="T38" s="9">
        <f ca="1">ROUND(テーブル314[[#This Row],[来街者]],-3)</f>
        <v>234000</v>
      </c>
      <c r="U38" s="9">
        <f ca="1">ROUND(テーブル314[[#This Row],[平日]],-2)</f>
        <v>600</v>
      </c>
      <c r="V38" s="9">
        <f ca="1">ROUND(テーブル314[[#This Row],[休日]],-2)</f>
        <v>700</v>
      </c>
      <c r="W38" s="9"/>
      <c r="Y38" s="9" t="s">
        <v>37</v>
      </c>
      <c r="Z38" s="9">
        <f ca="1">ROUND(テーブル31429[[#This Row],[居住者]],-3)</f>
        <v>274000</v>
      </c>
      <c r="AA38" s="9">
        <f ca="1">ROUND(テーブル31429[[#This Row],[勤務者]],-3)</f>
        <v>25000</v>
      </c>
      <c r="AB38" s="9">
        <f ca="1">ROUND(テーブル31429[[#This Row],[来街者]],-3)</f>
        <v>277000</v>
      </c>
      <c r="AC38" s="9">
        <f ca="1">ROUND(テーブル31429[[#This Row],[平日]],-2)</f>
        <v>700</v>
      </c>
      <c r="AD38" s="9">
        <f ca="1">ROUND(テーブル31429[[#This Row],[休日]],-2)</f>
        <v>900</v>
      </c>
      <c r="AE38" s="9"/>
      <c r="AG38" s="9" t="s">
        <v>37</v>
      </c>
      <c r="AH38">
        <f ca="1">ROUND(テーブル3142931[[#This Row],[居住者]],-3)</f>
        <v>269000</v>
      </c>
      <c r="AI38">
        <f ca="1">ROUND(テーブル3142931[[#This Row],[勤務者]],-3)</f>
        <v>28000</v>
      </c>
      <c r="AJ38">
        <f ca="1">ROUND(テーブル3142931[[#This Row],[来街者]],-3)</f>
        <v>291000</v>
      </c>
      <c r="AK38">
        <f ca="1">ROUND(テーブル3142931[[#This Row],[平日]],-2)</f>
        <v>700</v>
      </c>
      <c r="AL38">
        <f ca="1">ROUND(テーブル3142931[[#This Row],[休日]],-2)</f>
        <v>900</v>
      </c>
    </row>
    <row r="39" spans="1:38" x14ac:dyDescent="0.55000000000000004">
      <c r="A39" s="7" t="s">
        <v>38</v>
      </c>
      <c r="B39" s="8">
        <f ca="1">ROUND(テーブル2[[#This Row],[居住者]],-3)</f>
        <v>328000</v>
      </c>
      <c r="C39" s="8">
        <f ca="1">ROUND(テーブル2[[#This Row],[勤務者]],-3)</f>
        <v>52000</v>
      </c>
      <c r="D39" s="8">
        <f ca="1">ROUND(テーブル2[[#This Row],[来街者]],-3)</f>
        <v>220000</v>
      </c>
      <c r="E39" s="8">
        <f ca="1">ROUND(テーブル2[[#This Row],[平日]],-2)</f>
        <v>600</v>
      </c>
      <c r="F39" s="8">
        <f ca="1">ROUND(テーブル2[[#This Row],[休日]],-2)</f>
        <v>600</v>
      </c>
      <c r="G39" s="8"/>
      <c r="H39" s="5"/>
      <c r="I39" s="12" t="s">
        <v>38</v>
      </c>
      <c r="J39" s="20">
        <f ca="1">ROUND(テーブル3[[#This Row],[居住者]],-3)</f>
        <v>328000</v>
      </c>
      <c r="K39" s="20">
        <f ca="1">ROUND(テーブル3[[#This Row],[勤務者]],-3)</f>
        <v>52000</v>
      </c>
      <c r="L39" s="20">
        <f ca="1">ROUND(テーブル3[[#This Row],[来街者]],-3)</f>
        <v>220000</v>
      </c>
      <c r="M39" s="20">
        <f ca="1">ROUND(テーブル3[[#This Row],[平日]],-2)</f>
        <v>600</v>
      </c>
      <c r="N39" s="20">
        <f ca="1">ROUND(テーブル3[[#This Row],[休日]],-2)</f>
        <v>600</v>
      </c>
      <c r="O39" s="20"/>
      <c r="P39" s="11"/>
      <c r="Q39" s="9" t="s">
        <v>38</v>
      </c>
      <c r="R39" s="9">
        <f ca="1">ROUND(テーブル314[[#This Row],[居住者]],-3)</f>
        <v>351000</v>
      </c>
      <c r="S39" s="9">
        <f ca="1">ROUND(テーブル314[[#This Row],[勤務者]],-3)</f>
        <v>34000</v>
      </c>
      <c r="T39" s="9">
        <f ca="1">ROUND(テーブル314[[#This Row],[来街者]],-3)</f>
        <v>218000</v>
      </c>
      <c r="U39" s="9">
        <f ca="1">ROUND(テーブル314[[#This Row],[平日]],-2)</f>
        <v>600</v>
      </c>
      <c r="V39" s="9">
        <f ca="1">ROUND(テーブル314[[#This Row],[休日]],-2)</f>
        <v>600</v>
      </c>
      <c r="W39" s="9"/>
      <c r="Y39" s="9" t="s">
        <v>38</v>
      </c>
      <c r="Z39" s="9">
        <f ca="1">ROUND(テーブル31429[[#This Row],[居住者]],-3)</f>
        <v>280000</v>
      </c>
      <c r="AA39" s="9">
        <f ca="1">ROUND(テーブル31429[[#This Row],[勤務者]],-3)</f>
        <v>21000</v>
      </c>
      <c r="AB39" s="9">
        <f ca="1">ROUND(テーブル31429[[#This Row],[来街者]],-3)</f>
        <v>262000</v>
      </c>
      <c r="AC39" s="9">
        <f ca="1">ROUND(テーブル31429[[#This Row],[平日]],-2)</f>
        <v>700</v>
      </c>
      <c r="AD39" s="9">
        <f ca="1">ROUND(テーブル31429[[#This Row],[休日]],-2)</f>
        <v>800</v>
      </c>
      <c r="AE39" s="9"/>
      <c r="AG39" s="9" t="s">
        <v>38</v>
      </c>
      <c r="AH39">
        <f ca="1">ROUND(テーブル3142931[[#This Row],[居住者]],-3)</f>
        <v>271000</v>
      </c>
      <c r="AI39">
        <f ca="1">ROUND(テーブル3142931[[#This Row],[勤務者]],-3)</f>
        <v>27000</v>
      </c>
      <c r="AJ39">
        <f ca="1">ROUND(テーブル3142931[[#This Row],[来街者]],-3)</f>
        <v>271000</v>
      </c>
      <c r="AK39">
        <f ca="1">ROUND(テーブル3142931[[#This Row],[平日]],-2)</f>
        <v>700</v>
      </c>
      <c r="AL39">
        <f ca="1">ROUND(テーブル3142931[[#This Row],[休日]],-2)</f>
        <v>900</v>
      </c>
    </row>
    <row r="40" spans="1:38" x14ac:dyDescent="0.55000000000000004">
      <c r="A40" s="7" t="s">
        <v>39</v>
      </c>
      <c r="B40" s="8">
        <f ca="1">ROUND(テーブル2[[#This Row],[居住者]],-3)</f>
        <v>326000</v>
      </c>
      <c r="C40" s="8">
        <f ca="1">ROUND(テーブル2[[#This Row],[勤務者]],-3)</f>
        <v>51000</v>
      </c>
      <c r="D40" s="8">
        <f ca="1">ROUND(テーブル2[[#This Row],[来街者]],-3)</f>
        <v>204000</v>
      </c>
      <c r="E40" s="8">
        <f ca="1">ROUND(テーブル2[[#This Row],[平日]],-2)</f>
        <v>500</v>
      </c>
      <c r="F40" s="8">
        <f ca="1">ROUND(テーブル2[[#This Row],[休日]],-2)</f>
        <v>600</v>
      </c>
      <c r="G40" s="8"/>
      <c r="H40" s="5"/>
      <c r="I40" s="12" t="s">
        <v>39</v>
      </c>
      <c r="J40" s="20">
        <f ca="1">ROUND(テーブル3[[#This Row],[居住者]],-3)</f>
        <v>326000</v>
      </c>
      <c r="K40" s="20">
        <f ca="1">ROUND(テーブル3[[#This Row],[勤務者]],-3)</f>
        <v>51000</v>
      </c>
      <c r="L40" s="20">
        <f ca="1">ROUND(テーブル3[[#This Row],[来街者]],-3)</f>
        <v>204000</v>
      </c>
      <c r="M40" s="20">
        <f ca="1">ROUND(テーブル3[[#This Row],[平日]],-2)</f>
        <v>500</v>
      </c>
      <c r="N40" s="20">
        <f ca="1">ROUND(テーブル3[[#This Row],[休日]],-2)</f>
        <v>600</v>
      </c>
      <c r="O40" s="20"/>
      <c r="P40" s="11"/>
      <c r="Q40" s="9" t="s">
        <v>39</v>
      </c>
      <c r="R40" s="9">
        <f ca="1">ROUND(テーブル314[[#This Row],[居住者]],-3)</f>
        <v>346000</v>
      </c>
      <c r="S40" s="9">
        <f ca="1">ROUND(テーブル314[[#This Row],[勤務者]],-3)</f>
        <v>33000</v>
      </c>
      <c r="T40" s="9">
        <f ca="1">ROUND(テーブル314[[#This Row],[来街者]],-3)</f>
        <v>198000</v>
      </c>
      <c r="U40" s="9">
        <f ca="1">ROUND(テーブル314[[#This Row],[平日]],-2)</f>
        <v>500</v>
      </c>
      <c r="V40" s="9">
        <f ca="1">ROUND(テーブル314[[#This Row],[休日]],-2)</f>
        <v>600</v>
      </c>
      <c r="W40" s="9"/>
      <c r="Y40" s="9" t="s">
        <v>39</v>
      </c>
      <c r="Z40" s="9">
        <f ca="1">ROUND(テーブル31429[[#This Row],[居住者]],-3)</f>
        <v>279000</v>
      </c>
      <c r="AA40" s="9">
        <f ca="1">ROUND(テーブル31429[[#This Row],[勤務者]],-3)</f>
        <v>19000</v>
      </c>
      <c r="AB40" s="9">
        <f ca="1">ROUND(テーブル31429[[#This Row],[来街者]],-3)</f>
        <v>247000</v>
      </c>
      <c r="AC40" s="9">
        <f ca="1">ROUND(テーブル31429[[#This Row],[平日]],-2)</f>
        <v>600</v>
      </c>
      <c r="AD40" s="9">
        <f ca="1">ROUND(テーブル31429[[#This Row],[休日]],-2)</f>
        <v>800</v>
      </c>
      <c r="AE40" s="9"/>
      <c r="AG40" s="9" t="s">
        <v>39</v>
      </c>
      <c r="AH40">
        <f ca="1">ROUND(テーブル3142931[[#This Row],[居住者]],-3)</f>
        <v>274000</v>
      </c>
      <c r="AI40">
        <f ca="1">ROUND(テーブル3142931[[#This Row],[勤務者]],-3)</f>
        <v>26000</v>
      </c>
      <c r="AJ40">
        <f ca="1">ROUND(テーブル3142931[[#This Row],[来街者]],-3)</f>
        <v>255000</v>
      </c>
      <c r="AK40">
        <f ca="1">ROUND(テーブル3142931[[#This Row],[平日]],-2)</f>
        <v>600</v>
      </c>
      <c r="AL40">
        <f ca="1">ROUND(テーブル3142931[[#This Row],[休日]],-2)</f>
        <v>800</v>
      </c>
    </row>
    <row r="41" spans="1:38" x14ac:dyDescent="0.55000000000000004">
      <c r="A41" s="7" t="s">
        <v>40</v>
      </c>
      <c r="B41" s="8">
        <f ca="1">ROUND(テーブル2[[#This Row],[居住者]],-3)</f>
        <v>318000</v>
      </c>
      <c r="C41" s="8">
        <f ca="1">ROUND(テーブル2[[#This Row],[勤務者]],-3)</f>
        <v>49000</v>
      </c>
      <c r="D41" s="8">
        <f ca="1">ROUND(テーブル2[[#This Row],[来街者]],-3)</f>
        <v>175000</v>
      </c>
      <c r="E41" s="8">
        <f ca="1">ROUND(テーブル2[[#This Row],[平日]],-2)</f>
        <v>500</v>
      </c>
      <c r="F41" s="8">
        <f ca="1">ROUND(テーブル2[[#This Row],[休日]],-2)</f>
        <v>500</v>
      </c>
      <c r="G41" s="8"/>
      <c r="H41" s="5"/>
      <c r="I41" s="12" t="s">
        <v>40</v>
      </c>
      <c r="J41" s="20">
        <f ca="1">ROUND(テーブル3[[#This Row],[居住者]],-3)</f>
        <v>318000</v>
      </c>
      <c r="K41" s="20">
        <f ca="1">ROUND(テーブル3[[#This Row],[勤務者]],-3)</f>
        <v>49000</v>
      </c>
      <c r="L41" s="20">
        <f ca="1">ROUND(テーブル3[[#This Row],[来街者]],-3)</f>
        <v>175000</v>
      </c>
      <c r="M41" s="20">
        <f ca="1">ROUND(テーブル3[[#This Row],[平日]],-2)</f>
        <v>500</v>
      </c>
      <c r="N41" s="20">
        <f ca="1">ROUND(テーブル3[[#This Row],[休日]],-2)</f>
        <v>500</v>
      </c>
      <c r="O41" s="20"/>
      <c r="P41" s="11"/>
      <c r="Q41" s="9" t="s">
        <v>40</v>
      </c>
      <c r="R41" s="9">
        <f ca="1">ROUND(テーブル314[[#This Row],[居住者]],-3)</f>
        <v>333000</v>
      </c>
      <c r="S41" s="9">
        <f ca="1">ROUND(テーブル314[[#This Row],[勤務者]],-3)</f>
        <v>30000</v>
      </c>
      <c r="T41" s="9">
        <f ca="1">ROUND(テーブル314[[#This Row],[来街者]],-3)</f>
        <v>167000</v>
      </c>
      <c r="U41" s="9">
        <f ca="1">ROUND(テーブル314[[#This Row],[平日]],-2)</f>
        <v>400</v>
      </c>
      <c r="V41" s="9">
        <f ca="1">ROUND(テーブル314[[#This Row],[休日]],-2)</f>
        <v>500</v>
      </c>
      <c r="W41" s="9"/>
      <c r="Y41" s="9" t="s">
        <v>40</v>
      </c>
      <c r="Z41" s="9">
        <f ca="1">ROUND(テーブル31429[[#This Row],[居住者]],-3)</f>
        <v>270000</v>
      </c>
      <c r="AA41" s="9">
        <f ca="1">ROUND(テーブル31429[[#This Row],[勤務者]],-3)</f>
        <v>17000</v>
      </c>
      <c r="AB41" s="9">
        <f ca="1">ROUND(テーブル31429[[#This Row],[来街者]],-3)</f>
        <v>211000</v>
      </c>
      <c r="AC41" s="9">
        <f ca="1">ROUND(テーブル31429[[#This Row],[平日]],-2)</f>
        <v>500</v>
      </c>
      <c r="AD41" s="9">
        <f ca="1">ROUND(テーブル31429[[#This Row],[休日]],-2)</f>
        <v>700</v>
      </c>
      <c r="AE41" s="9"/>
      <c r="AG41" s="9" t="s">
        <v>40</v>
      </c>
      <c r="AH41">
        <f ca="1">ROUND(テーブル3142931[[#This Row],[居住者]],-3)</f>
        <v>271000</v>
      </c>
      <c r="AI41">
        <f ca="1">ROUND(テーブル3142931[[#This Row],[勤務者]],-3)</f>
        <v>25000</v>
      </c>
      <c r="AJ41">
        <f ca="1">ROUND(テーブル3142931[[#This Row],[来街者]],-3)</f>
        <v>224000</v>
      </c>
      <c r="AK41">
        <f ca="1">ROUND(テーブル3142931[[#This Row],[平日]],-2)</f>
        <v>600</v>
      </c>
      <c r="AL41">
        <f ca="1">ROUND(テーブル3142931[[#This Row],[休日]],-2)</f>
        <v>700</v>
      </c>
    </row>
    <row r="42" spans="1:38" x14ac:dyDescent="0.55000000000000004">
      <c r="A42" s="7" t="s">
        <v>41</v>
      </c>
      <c r="B42" s="8">
        <f ca="1">ROUND(テーブル2[[#This Row],[居住者]],-3)</f>
        <v>282000</v>
      </c>
      <c r="C42" s="8">
        <f ca="1">ROUND(テーブル2[[#This Row],[勤務者]],-3)</f>
        <v>39000</v>
      </c>
      <c r="D42" s="8">
        <f ca="1">ROUND(テーブル2[[#This Row],[来街者]],-3)</f>
        <v>141000</v>
      </c>
      <c r="E42" s="8">
        <f ca="1">ROUND(テーブル2[[#This Row],[平日]],-2)</f>
        <v>400</v>
      </c>
      <c r="F42" s="8">
        <f ca="1">ROUND(テーブル2[[#This Row],[休日]],-2)</f>
        <v>400</v>
      </c>
      <c r="G42" s="8"/>
      <c r="H42" s="5"/>
      <c r="I42" s="12" t="s">
        <v>41</v>
      </c>
      <c r="J42" s="20">
        <f ca="1">ROUND(テーブル3[[#This Row],[居住者]],-3)</f>
        <v>282000</v>
      </c>
      <c r="K42" s="20">
        <f ca="1">ROUND(テーブル3[[#This Row],[勤務者]],-3)</f>
        <v>39000</v>
      </c>
      <c r="L42" s="20">
        <f ca="1">ROUND(テーブル3[[#This Row],[来街者]],-3)</f>
        <v>141000</v>
      </c>
      <c r="M42" s="20">
        <f ca="1">ROUND(テーブル3[[#This Row],[平日]],-2)</f>
        <v>400</v>
      </c>
      <c r="N42" s="20">
        <f ca="1">ROUND(テーブル3[[#This Row],[休日]],-2)</f>
        <v>400</v>
      </c>
      <c r="O42" s="20"/>
      <c r="P42" s="11"/>
      <c r="Q42" s="9" t="s">
        <v>41</v>
      </c>
      <c r="R42" s="9">
        <f ca="1">ROUND(テーブル314[[#This Row],[居住者]],-3)</f>
        <v>299000</v>
      </c>
      <c r="S42" s="9">
        <f ca="1">ROUND(テーブル314[[#This Row],[勤務者]],-3)</f>
        <v>25000</v>
      </c>
      <c r="T42" s="9">
        <f ca="1">ROUND(テーブル314[[#This Row],[来街者]],-3)</f>
        <v>133000</v>
      </c>
      <c r="U42" s="9">
        <f ca="1">ROUND(テーブル314[[#This Row],[平日]],-2)</f>
        <v>300</v>
      </c>
      <c r="V42" s="9">
        <f ca="1">ROUND(テーブル314[[#This Row],[休日]],-2)</f>
        <v>400</v>
      </c>
      <c r="W42" s="9"/>
      <c r="Y42" s="9" t="s">
        <v>41</v>
      </c>
      <c r="Z42" s="9">
        <f ca="1">ROUND(テーブル31429[[#This Row],[居住者]],-3)</f>
        <v>252000</v>
      </c>
      <c r="AA42" s="9">
        <f ca="1">ROUND(テーブル31429[[#This Row],[勤務者]],-3)</f>
        <v>12000</v>
      </c>
      <c r="AB42" s="9">
        <f ca="1">ROUND(テーブル31429[[#This Row],[来街者]],-3)</f>
        <v>166000</v>
      </c>
      <c r="AC42" s="9">
        <f ca="1">ROUND(テーブル31429[[#This Row],[平日]],-2)</f>
        <v>400</v>
      </c>
      <c r="AD42" s="9">
        <f ca="1">ROUND(テーブル31429[[#This Row],[休日]],-2)</f>
        <v>600</v>
      </c>
      <c r="AE42" s="9"/>
      <c r="AG42" s="9" t="s">
        <v>41</v>
      </c>
      <c r="AH42">
        <f ca="1">ROUND(テーブル3142931[[#This Row],[居住者]],-3)</f>
        <v>269000</v>
      </c>
      <c r="AI42">
        <f ca="1">ROUND(テーブル3142931[[#This Row],[勤務者]],-3)</f>
        <v>17000</v>
      </c>
      <c r="AJ42">
        <f ca="1">ROUND(テーブル3142931[[#This Row],[来街者]],-3)</f>
        <v>179000</v>
      </c>
      <c r="AK42">
        <f ca="1">ROUND(テーブル3142931[[#This Row],[平日]],-2)</f>
        <v>400</v>
      </c>
      <c r="AL42">
        <f ca="1">ROUND(テーブル3142931[[#This Row],[休日]],-2)</f>
        <v>600</v>
      </c>
    </row>
    <row r="43" spans="1:38" x14ac:dyDescent="0.55000000000000004">
      <c r="A43" s="7" t="s">
        <v>42</v>
      </c>
      <c r="B43" s="8">
        <f ca="1">ROUND(テーブル2[[#This Row],[居住者]],-3)</f>
        <v>285000</v>
      </c>
      <c r="C43" s="8">
        <f ca="1">ROUND(テーブル2[[#This Row],[勤務者]],-3)</f>
        <v>39000</v>
      </c>
      <c r="D43" s="8">
        <f ca="1">ROUND(テーブル2[[#This Row],[来街者]],-3)</f>
        <v>135000</v>
      </c>
      <c r="E43" s="8">
        <f ca="1">ROUND(テーブル2[[#This Row],[平日]],-2)</f>
        <v>400</v>
      </c>
      <c r="F43" s="8">
        <f ca="1">ROUND(テーブル2[[#This Row],[休日]],-2)</f>
        <v>400</v>
      </c>
      <c r="G43" s="8"/>
      <c r="H43" s="5"/>
      <c r="I43" s="12" t="s">
        <v>42</v>
      </c>
      <c r="J43" s="20">
        <f ca="1">ROUND(テーブル3[[#This Row],[居住者]],-3)</f>
        <v>285000</v>
      </c>
      <c r="K43" s="20">
        <f ca="1">ROUND(テーブル3[[#This Row],[勤務者]],-3)</f>
        <v>39000</v>
      </c>
      <c r="L43" s="20">
        <f ca="1">ROUND(テーブル3[[#This Row],[来街者]],-3)</f>
        <v>135000</v>
      </c>
      <c r="M43" s="20">
        <f ca="1">ROUND(テーブル3[[#This Row],[平日]],-2)</f>
        <v>400</v>
      </c>
      <c r="N43" s="20">
        <f ca="1">ROUND(テーブル3[[#This Row],[休日]],-2)</f>
        <v>400</v>
      </c>
      <c r="O43" s="20"/>
      <c r="P43" s="11"/>
      <c r="Q43" s="9" t="s">
        <v>42</v>
      </c>
      <c r="R43" s="9">
        <f ca="1">ROUND(テーブル314[[#This Row],[居住者]],-3)</f>
        <v>302000</v>
      </c>
      <c r="S43" s="9">
        <f ca="1">ROUND(テーブル314[[#This Row],[勤務者]],-3)</f>
        <v>25000</v>
      </c>
      <c r="T43" s="9">
        <f ca="1">ROUND(テーブル314[[#This Row],[来街者]],-3)</f>
        <v>126000</v>
      </c>
      <c r="U43" s="9">
        <f ca="1">ROUND(テーブル314[[#This Row],[平日]],-2)</f>
        <v>300</v>
      </c>
      <c r="V43" s="9">
        <f ca="1">ROUND(テーブル314[[#This Row],[休日]],-2)</f>
        <v>400</v>
      </c>
      <c r="W43" s="9"/>
      <c r="Y43" s="9" t="s">
        <v>42</v>
      </c>
      <c r="Z43" s="9">
        <f ca="1">ROUND(テーブル31429[[#This Row],[居住者]],-3)</f>
        <v>255000</v>
      </c>
      <c r="AA43" s="9">
        <f ca="1">ROUND(テーブル31429[[#This Row],[勤務者]],-3)</f>
        <v>13000</v>
      </c>
      <c r="AB43" s="9">
        <f ca="1">ROUND(テーブル31429[[#This Row],[来街者]],-3)</f>
        <v>158000</v>
      </c>
      <c r="AC43" s="9">
        <f ca="1">ROUND(テーブル31429[[#This Row],[平日]],-2)</f>
        <v>400</v>
      </c>
      <c r="AD43" s="9">
        <f ca="1">ROUND(テーブル31429[[#This Row],[休日]],-2)</f>
        <v>600</v>
      </c>
      <c r="AE43" s="9"/>
      <c r="AG43" s="9" t="s">
        <v>42</v>
      </c>
      <c r="AH43">
        <f ca="1">ROUND(テーブル3142931[[#This Row],[居住者]],-3)</f>
        <v>272000</v>
      </c>
      <c r="AI43">
        <f ca="1">ROUND(テーブル3142931[[#This Row],[勤務者]],-3)</f>
        <v>16000</v>
      </c>
      <c r="AJ43">
        <f ca="1">ROUND(テーブル3142931[[#This Row],[来街者]],-3)</f>
        <v>168000</v>
      </c>
      <c r="AK43">
        <f ca="1">ROUND(テーブル3142931[[#This Row],[平日]],-2)</f>
        <v>400</v>
      </c>
      <c r="AL43">
        <f ca="1">ROUND(テーブル3142931[[#This Row],[休日]],-2)</f>
        <v>500</v>
      </c>
    </row>
    <row r="44" spans="1:38" x14ac:dyDescent="0.55000000000000004">
      <c r="A44" s="7" t="s">
        <v>43</v>
      </c>
      <c r="B44" s="8">
        <f ca="1">ROUND(テーブル2[[#This Row],[居住者]],-3)</f>
        <v>283000</v>
      </c>
      <c r="C44" s="8">
        <f ca="1">ROUND(テーブル2[[#This Row],[勤務者]],-3)</f>
        <v>38000</v>
      </c>
      <c r="D44" s="8">
        <f ca="1">ROUND(テーブル2[[#This Row],[来街者]],-3)</f>
        <v>119000</v>
      </c>
      <c r="E44" s="8">
        <f ca="1">ROUND(テーブル2[[#This Row],[平日]],-2)</f>
        <v>300</v>
      </c>
      <c r="F44" s="8">
        <f ca="1">ROUND(テーブル2[[#This Row],[休日]],-2)</f>
        <v>400</v>
      </c>
      <c r="G44" s="8"/>
      <c r="H44" s="5"/>
      <c r="I44" s="12" t="s">
        <v>43</v>
      </c>
      <c r="J44" s="20">
        <f ca="1">ROUND(テーブル3[[#This Row],[居住者]],-3)</f>
        <v>283000</v>
      </c>
      <c r="K44" s="20">
        <f ca="1">ROUND(テーブル3[[#This Row],[勤務者]],-3)</f>
        <v>38000</v>
      </c>
      <c r="L44" s="20">
        <f ca="1">ROUND(テーブル3[[#This Row],[来街者]],-3)</f>
        <v>119000</v>
      </c>
      <c r="M44" s="20">
        <f ca="1">ROUND(テーブル3[[#This Row],[平日]],-2)</f>
        <v>300</v>
      </c>
      <c r="N44" s="20">
        <f ca="1">ROUND(テーブル3[[#This Row],[休日]],-2)</f>
        <v>400</v>
      </c>
      <c r="O44" s="20"/>
      <c r="P44" s="11"/>
      <c r="Q44" s="9" t="s">
        <v>43</v>
      </c>
      <c r="R44" s="9">
        <f ca="1">ROUND(テーブル314[[#This Row],[居住者]],-3)</f>
        <v>301000</v>
      </c>
      <c r="S44" s="9">
        <f ca="1">ROUND(テーブル314[[#This Row],[勤務者]],-3)</f>
        <v>25000</v>
      </c>
      <c r="T44" s="9">
        <f ca="1">ROUND(テーブル314[[#This Row],[来街者]],-3)</f>
        <v>109000</v>
      </c>
      <c r="U44" s="9">
        <f ca="1">ROUND(テーブル314[[#This Row],[平日]],-2)</f>
        <v>300</v>
      </c>
      <c r="V44" s="9">
        <f ca="1">ROUND(テーブル314[[#This Row],[休日]],-2)</f>
        <v>400</v>
      </c>
      <c r="W44" s="9"/>
      <c r="Y44" s="9" t="s">
        <v>43</v>
      </c>
      <c r="Z44" s="9">
        <f ca="1">ROUND(テーブル31429[[#This Row],[居住者]],-3)</f>
        <v>255000</v>
      </c>
      <c r="AA44" s="9">
        <f ca="1">ROUND(テーブル31429[[#This Row],[勤務者]],-3)</f>
        <v>13000</v>
      </c>
      <c r="AB44" s="9">
        <f ca="1">ROUND(テーブル31429[[#This Row],[来街者]],-3)</f>
        <v>136000</v>
      </c>
      <c r="AC44" s="9">
        <f ca="1">ROUND(テーブル31429[[#This Row],[平日]],-2)</f>
        <v>300</v>
      </c>
      <c r="AD44" s="9">
        <f ca="1">ROUND(テーブル31429[[#This Row],[休日]],-2)</f>
        <v>500</v>
      </c>
      <c r="AE44" s="9"/>
      <c r="AG44" s="9" t="s">
        <v>43</v>
      </c>
      <c r="AH44">
        <f ca="1">ROUND(テーブル3142931[[#This Row],[居住者]],-3)</f>
        <v>271000</v>
      </c>
      <c r="AI44">
        <f ca="1">ROUND(テーブル3142931[[#This Row],[勤務者]],-3)</f>
        <v>15000</v>
      </c>
      <c r="AJ44">
        <f ca="1">ROUND(テーブル3142931[[#This Row],[来街者]],-3)</f>
        <v>146000</v>
      </c>
      <c r="AK44">
        <f ca="1">ROUND(テーブル3142931[[#This Row],[平日]],-2)</f>
        <v>400</v>
      </c>
      <c r="AL44">
        <f ca="1">ROUND(テーブル3142931[[#This Row],[休日]],-2)</f>
        <v>500</v>
      </c>
    </row>
    <row r="45" spans="1:38" x14ac:dyDescent="0.55000000000000004">
      <c r="A45" s="7" t="s">
        <v>44</v>
      </c>
      <c r="B45" s="8">
        <f ca="1">ROUND(テーブル2[[#This Row],[居住者]],-3)</f>
        <v>282000</v>
      </c>
      <c r="C45" s="8">
        <f ca="1">ROUND(テーブル2[[#This Row],[勤務者]],-3)</f>
        <v>37000</v>
      </c>
      <c r="D45" s="8">
        <f ca="1">ROUND(テーブル2[[#This Row],[来街者]],-3)</f>
        <v>104000</v>
      </c>
      <c r="E45" s="8">
        <f ca="1">ROUND(テーブル2[[#This Row],[平日]],-2)</f>
        <v>300</v>
      </c>
      <c r="F45" s="8">
        <f ca="1">ROUND(テーブル2[[#This Row],[休日]],-2)</f>
        <v>300</v>
      </c>
      <c r="G45" s="8"/>
      <c r="H45" s="5"/>
      <c r="I45" s="12" t="s">
        <v>44</v>
      </c>
      <c r="J45" s="20">
        <f ca="1">ROUND(テーブル3[[#This Row],[居住者]],-3)</f>
        <v>282000</v>
      </c>
      <c r="K45" s="20">
        <f ca="1">ROUND(テーブル3[[#This Row],[勤務者]],-3)</f>
        <v>37000</v>
      </c>
      <c r="L45" s="20">
        <f ca="1">ROUND(テーブル3[[#This Row],[来街者]],-3)</f>
        <v>104000</v>
      </c>
      <c r="M45" s="20">
        <f ca="1">ROUND(テーブル3[[#This Row],[平日]],-2)</f>
        <v>300</v>
      </c>
      <c r="N45" s="20">
        <f ca="1">ROUND(テーブル3[[#This Row],[休日]],-2)</f>
        <v>300</v>
      </c>
      <c r="O45" s="20"/>
      <c r="P45" s="11"/>
      <c r="Q45" s="9" t="s">
        <v>44</v>
      </c>
      <c r="R45" s="9">
        <f ca="1">ROUND(テーブル314[[#This Row],[居住者]],-3)</f>
        <v>299000</v>
      </c>
      <c r="S45" s="9">
        <f ca="1">ROUND(テーブル314[[#This Row],[勤務者]],-3)</f>
        <v>23000</v>
      </c>
      <c r="T45" s="9">
        <f ca="1">ROUND(テーブル314[[#This Row],[来街者]],-3)</f>
        <v>95000</v>
      </c>
      <c r="U45" s="9">
        <f ca="1">ROUND(テーブル314[[#This Row],[平日]],-2)</f>
        <v>200</v>
      </c>
      <c r="V45" s="9">
        <f ca="1">ROUND(テーブル314[[#This Row],[休日]],-2)</f>
        <v>300</v>
      </c>
      <c r="W45" s="9"/>
      <c r="Y45" s="9" t="s">
        <v>44</v>
      </c>
      <c r="Z45" s="9">
        <f ca="1">ROUND(テーブル31429[[#This Row],[居住者]],-3)</f>
        <v>253000</v>
      </c>
      <c r="AA45" s="9">
        <f ca="1">ROUND(テーブル31429[[#This Row],[勤務者]],-3)</f>
        <v>13000</v>
      </c>
      <c r="AB45" s="9">
        <f ca="1">ROUND(テーブル31429[[#This Row],[来街者]],-3)</f>
        <v>120000</v>
      </c>
      <c r="AC45" s="9">
        <f ca="1">ROUND(テーブル31429[[#This Row],[平日]],-2)</f>
        <v>300</v>
      </c>
      <c r="AD45" s="9">
        <f ca="1">ROUND(テーブル31429[[#This Row],[休日]],-2)</f>
        <v>400</v>
      </c>
      <c r="AE45" s="9"/>
      <c r="AG45" s="9" t="s">
        <v>44</v>
      </c>
      <c r="AH45">
        <f ca="1">ROUND(テーブル3142931[[#This Row],[居住者]],-3)</f>
        <v>269000</v>
      </c>
      <c r="AI45">
        <f ca="1">ROUND(テーブル3142931[[#This Row],[勤務者]],-3)</f>
        <v>15000</v>
      </c>
      <c r="AJ45">
        <f ca="1">ROUND(テーブル3142931[[#This Row],[来街者]],-3)</f>
        <v>130000</v>
      </c>
      <c r="AK45">
        <f ca="1">ROUND(テーブル3142931[[#This Row],[平日]],-2)</f>
        <v>300</v>
      </c>
      <c r="AL45">
        <f ca="1">ROUND(テーブル3142931[[#This Row],[休日]],-2)</f>
        <v>400</v>
      </c>
    </row>
    <row r="46" spans="1:38" x14ac:dyDescent="0.55000000000000004">
      <c r="A46" s="7" t="s">
        <v>45</v>
      </c>
      <c r="B46" s="8">
        <f ca="1">ROUND(テーブル2[[#This Row],[居住者]],-3)</f>
        <v>281000</v>
      </c>
      <c r="C46" s="8">
        <f ca="1">ROUND(テーブル2[[#This Row],[勤務者]],-3)</f>
        <v>37000</v>
      </c>
      <c r="D46" s="8">
        <f ca="1">ROUND(テーブル2[[#This Row],[来街者]],-3)</f>
        <v>96000</v>
      </c>
      <c r="E46" s="8">
        <f ca="1">ROUND(テーブル2[[#This Row],[平日]],-2)</f>
        <v>300</v>
      </c>
      <c r="F46" s="8">
        <f ca="1">ROUND(テーブル2[[#This Row],[休日]],-2)</f>
        <v>300</v>
      </c>
      <c r="G46" s="8"/>
      <c r="H46" s="5"/>
      <c r="I46" s="12" t="s">
        <v>45</v>
      </c>
      <c r="J46" s="20">
        <f ca="1">ROUND(テーブル3[[#This Row],[居住者]],-3)</f>
        <v>281000</v>
      </c>
      <c r="K46" s="20">
        <f ca="1">ROUND(テーブル3[[#This Row],[勤務者]],-3)</f>
        <v>37000</v>
      </c>
      <c r="L46" s="20">
        <f ca="1">ROUND(テーブル3[[#This Row],[来街者]],-3)</f>
        <v>96000</v>
      </c>
      <c r="M46" s="20">
        <f ca="1">ROUND(テーブル3[[#This Row],[平日]],-2)</f>
        <v>300</v>
      </c>
      <c r="N46" s="20">
        <f ca="1">ROUND(テーブル3[[#This Row],[休日]],-2)</f>
        <v>300</v>
      </c>
      <c r="O46" s="20"/>
      <c r="P46" s="11"/>
      <c r="Q46" s="9" t="s">
        <v>45</v>
      </c>
      <c r="R46" s="9">
        <f ca="1">ROUND(テーブル314[[#This Row],[居住者]],-3)</f>
        <v>297000</v>
      </c>
      <c r="S46" s="9">
        <f ca="1">ROUND(テーブル314[[#This Row],[勤務者]],-3)</f>
        <v>23000</v>
      </c>
      <c r="T46" s="9">
        <f ca="1">ROUND(テーブル314[[#This Row],[来街者]],-3)</f>
        <v>86000</v>
      </c>
      <c r="U46" s="9">
        <f ca="1">ROUND(テーブル314[[#This Row],[平日]],-2)</f>
        <v>200</v>
      </c>
      <c r="V46" s="9">
        <f ca="1">ROUND(テーブル314[[#This Row],[休日]],-2)</f>
        <v>300</v>
      </c>
      <c r="W46" s="9"/>
      <c r="Y46" s="9" t="s">
        <v>45</v>
      </c>
      <c r="Z46" s="9">
        <f ca="1">ROUND(テーブル31429[[#This Row],[居住者]],-3)</f>
        <v>252000</v>
      </c>
      <c r="AA46" s="9">
        <f ca="1">ROUND(テーブル31429[[#This Row],[勤務者]],-3)</f>
        <v>13000</v>
      </c>
      <c r="AB46" s="9">
        <f ca="1">ROUND(テーブル31429[[#This Row],[来街者]],-3)</f>
        <v>114000</v>
      </c>
      <c r="AC46" s="9">
        <f ca="1">ROUND(テーブル31429[[#This Row],[平日]],-2)</f>
        <v>300</v>
      </c>
      <c r="AD46" s="9">
        <f ca="1">ROUND(テーブル31429[[#This Row],[休日]],-2)</f>
        <v>400</v>
      </c>
      <c r="AE46" s="9"/>
      <c r="AG46" s="9" t="s">
        <v>45</v>
      </c>
      <c r="AH46">
        <f ca="1">ROUND(テーブル3142931[[#This Row],[居住者]],-3)</f>
        <v>267000</v>
      </c>
      <c r="AI46">
        <f ca="1">ROUND(テーブル3142931[[#This Row],[勤務者]],-3)</f>
        <v>16000</v>
      </c>
      <c r="AJ46">
        <f ca="1">ROUND(テーブル3142931[[#This Row],[来街者]],-3)</f>
        <v>132000</v>
      </c>
      <c r="AK46">
        <f ca="1">ROUND(テーブル3142931[[#This Row],[平日]],-2)</f>
        <v>300</v>
      </c>
      <c r="AL46">
        <f ca="1">ROUND(テーブル3142931[[#This Row],[休日]],-2)</f>
        <v>400</v>
      </c>
    </row>
    <row r="47" spans="1:38" x14ac:dyDescent="0.55000000000000004">
      <c r="A47" s="7" t="s">
        <v>46</v>
      </c>
      <c r="B47" s="8">
        <f ca="1">ROUND(テーブル2[[#This Row],[居住者]],-3)</f>
        <v>279000</v>
      </c>
      <c r="C47" s="8">
        <f ca="1">ROUND(テーブル2[[#This Row],[勤務者]],-3)</f>
        <v>36000</v>
      </c>
      <c r="D47" s="8">
        <f ca="1">ROUND(テーブル2[[#This Row],[来街者]],-3)</f>
        <v>82000</v>
      </c>
      <c r="E47" s="8">
        <f ca="1">ROUND(テーブル2[[#This Row],[平日]],-2)</f>
        <v>200</v>
      </c>
      <c r="F47" s="8">
        <f ca="1">ROUND(テーブル2[[#This Row],[休日]],-2)</f>
        <v>200</v>
      </c>
      <c r="G47" s="8"/>
      <c r="H47" s="5"/>
      <c r="I47" s="12" t="s">
        <v>46</v>
      </c>
      <c r="J47" s="20">
        <f ca="1">ROUND(テーブル3[[#This Row],[居住者]],-3)</f>
        <v>279000</v>
      </c>
      <c r="K47" s="20">
        <f ca="1">ROUND(テーブル3[[#This Row],[勤務者]],-3)</f>
        <v>36000</v>
      </c>
      <c r="L47" s="20">
        <f ca="1">ROUND(テーブル3[[#This Row],[来街者]],-3)</f>
        <v>82000</v>
      </c>
      <c r="M47" s="20">
        <f ca="1">ROUND(テーブル3[[#This Row],[平日]],-2)</f>
        <v>200</v>
      </c>
      <c r="N47" s="20">
        <f ca="1">ROUND(テーブル3[[#This Row],[休日]],-2)</f>
        <v>200</v>
      </c>
      <c r="O47" s="20"/>
      <c r="P47" s="11"/>
      <c r="Q47" s="9" t="s">
        <v>46</v>
      </c>
      <c r="R47" s="9">
        <f ca="1">ROUND(テーブル314[[#This Row],[居住者]],-3)</f>
        <v>292000</v>
      </c>
      <c r="S47" s="9">
        <f ca="1">ROUND(テーブル314[[#This Row],[勤務者]],-3)</f>
        <v>22000</v>
      </c>
      <c r="T47" s="9">
        <f ca="1">ROUND(テーブル314[[#This Row],[来街者]],-3)</f>
        <v>76000</v>
      </c>
      <c r="U47" s="9">
        <f ca="1">ROUND(テーブル314[[#This Row],[平日]],-2)</f>
        <v>200</v>
      </c>
      <c r="V47" s="9">
        <f ca="1">ROUND(テーブル314[[#This Row],[休日]],-2)</f>
        <v>300</v>
      </c>
      <c r="W47" s="9"/>
      <c r="Y47" s="9" t="s">
        <v>46</v>
      </c>
      <c r="Z47" s="9">
        <f ca="1">ROUND(テーブル31429[[#This Row],[居住者]],-3)</f>
        <v>247000</v>
      </c>
      <c r="AA47" s="9">
        <f ca="1">ROUND(テーブル31429[[#This Row],[勤務者]],-3)</f>
        <v>13000</v>
      </c>
      <c r="AB47" s="9">
        <f ca="1">ROUND(テーブル31429[[#This Row],[来街者]],-3)</f>
        <v>102000</v>
      </c>
      <c r="AC47" s="9">
        <f ca="1">ROUND(テーブル31429[[#This Row],[平日]],-2)</f>
        <v>200</v>
      </c>
      <c r="AD47" s="9">
        <f ca="1">ROUND(テーブル31429[[#This Row],[休日]],-2)</f>
        <v>300</v>
      </c>
      <c r="AE47" s="9"/>
      <c r="AG47" s="9" t="s">
        <v>46</v>
      </c>
      <c r="AH47">
        <f ca="1">ROUND(テーブル3142931[[#This Row],[居住者]],-3)</f>
        <v>262000</v>
      </c>
      <c r="AI47">
        <f ca="1">ROUND(テーブル3142931[[#This Row],[勤務者]],-3)</f>
        <v>15000</v>
      </c>
      <c r="AJ47">
        <f ca="1">ROUND(テーブル3142931[[#This Row],[来街者]],-3)</f>
        <v>119000</v>
      </c>
      <c r="AK47">
        <f ca="1">ROUND(テーブル3142931[[#This Row],[平日]],-2)</f>
        <v>300</v>
      </c>
      <c r="AL47">
        <f ca="1">ROUND(テーブル3142931[[#This Row],[休日]],-2)</f>
        <v>400</v>
      </c>
    </row>
    <row r="48" spans="1:38" x14ac:dyDescent="0.55000000000000004">
      <c r="A48" s="7" t="s">
        <v>47</v>
      </c>
      <c r="B48" s="8">
        <f ca="1">ROUND(テーブル2[[#This Row],[居住者]],-3)</f>
        <v>272000</v>
      </c>
      <c r="C48" s="8">
        <f ca="1">ROUND(テーブル2[[#This Row],[勤務者]],-3)</f>
        <v>34000</v>
      </c>
      <c r="D48" s="8">
        <f ca="1">ROUND(テーブル2[[#This Row],[来街者]],-3)</f>
        <v>77000</v>
      </c>
      <c r="E48" s="8">
        <f ca="1">ROUND(テーブル2[[#This Row],[平日]],-2)</f>
        <v>200</v>
      </c>
      <c r="F48" s="8">
        <f ca="1">ROUND(テーブル2[[#This Row],[休日]],-2)</f>
        <v>200</v>
      </c>
      <c r="G48" s="8"/>
      <c r="H48" s="5"/>
      <c r="I48" s="12" t="s">
        <v>47</v>
      </c>
      <c r="J48" s="20">
        <f ca="1">ROUND(テーブル3[[#This Row],[居住者]],-3)</f>
        <v>272000</v>
      </c>
      <c r="K48" s="20">
        <f ca="1">ROUND(テーブル3[[#This Row],[勤務者]],-3)</f>
        <v>34000</v>
      </c>
      <c r="L48" s="20">
        <f ca="1">ROUND(テーブル3[[#This Row],[来街者]],-3)</f>
        <v>77000</v>
      </c>
      <c r="M48" s="20">
        <f ca="1">ROUND(テーブル3[[#This Row],[平日]],-2)</f>
        <v>200</v>
      </c>
      <c r="N48" s="20">
        <f ca="1">ROUND(テーブル3[[#This Row],[休日]],-2)</f>
        <v>200</v>
      </c>
      <c r="O48" s="20"/>
      <c r="P48" s="11"/>
      <c r="Q48" s="9" t="s">
        <v>47</v>
      </c>
      <c r="R48" s="9">
        <f ca="1">ROUND(テーブル314[[#This Row],[居住者]],-3)</f>
        <v>287000</v>
      </c>
      <c r="S48" s="9">
        <f ca="1">ROUND(テーブル314[[#This Row],[勤務者]],-3)</f>
        <v>21000</v>
      </c>
      <c r="T48" s="9">
        <f ca="1">ROUND(テーブル314[[#This Row],[来街者]],-3)</f>
        <v>70000</v>
      </c>
      <c r="U48" s="9">
        <f ca="1">ROUND(テーブル314[[#This Row],[平日]],-2)</f>
        <v>200</v>
      </c>
      <c r="V48" s="9">
        <f ca="1">ROUND(テーブル314[[#This Row],[休日]],-2)</f>
        <v>200</v>
      </c>
      <c r="W48" s="9"/>
      <c r="Y48" s="9" t="s">
        <v>47</v>
      </c>
      <c r="Z48" s="9">
        <f ca="1">ROUND(テーブル31429[[#This Row],[居住者]],-3)</f>
        <v>243000</v>
      </c>
      <c r="AA48" s="9">
        <f ca="1">ROUND(テーブル31429[[#This Row],[勤務者]],-3)</f>
        <v>13000</v>
      </c>
      <c r="AB48" s="9">
        <f ca="1">ROUND(テーブル31429[[#This Row],[来街者]],-3)</f>
        <v>93000</v>
      </c>
      <c r="AC48" s="9">
        <f ca="1">ROUND(テーブル31429[[#This Row],[平日]],-2)</f>
        <v>200</v>
      </c>
      <c r="AD48" s="9">
        <f ca="1">ROUND(テーブル31429[[#This Row],[休日]],-2)</f>
        <v>300</v>
      </c>
      <c r="AE48" s="9"/>
      <c r="AG48" s="9" t="s">
        <v>47</v>
      </c>
      <c r="AH48">
        <f ca="1">ROUND(テーブル3142931[[#This Row],[居住者]],-3)</f>
        <v>256000</v>
      </c>
      <c r="AI48">
        <f ca="1">ROUND(テーブル3142931[[#This Row],[勤務者]],-3)</f>
        <v>15000</v>
      </c>
      <c r="AJ48">
        <f ca="1">ROUND(テーブル3142931[[#This Row],[来街者]],-3)</f>
        <v>109000</v>
      </c>
      <c r="AK48">
        <f ca="1">ROUND(テーブル3142931[[#This Row],[平日]],-2)</f>
        <v>300</v>
      </c>
      <c r="AL48">
        <f ca="1">ROUND(テーブル3142931[[#This Row],[休日]],-2)</f>
        <v>300</v>
      </c>
    </row>
    <row r="49" spans="1:38" x14ac:dyDescent="0.55000000000000004">
      <c r="A49" s="7" t="s">
        <v>48</v>
      </c>
      <c r="B49" s="8">
        <f ca="1">ROUND(テーブル2[[#This Row],[居住者]],-3)</f>
        <v>267000</v>
      </c>
      <c r="C49" s="8">
        <f ca="1">ROUND(テーブル2[[#This Row],[勤務者]],-3)</f>
        <v>35000</v>
      </c>
      <c r="D49" s="8">
        <f ca="1">ROUND(テーブル2[[#This Row],[来街者]],-3)</f>
        <v>69000</v>
      </c>
      <c r="E49" s="8">
        <f ca="1">ROUND(テーブル2[[#This Row],[平日]],-2)</f>
        <v>200</v>
      </c>
      <c r="F49" s="8">
        <f ca="1">ROUND(テーブル2[[#This Row],[休日]],-2)</f>
        <v>200</v>
      </c>
      <c r="G49" s="8"/>
      <c r="H49" s="5"/>
      <c r="I49" s="12" t="s">
        <v>48</v>
      </c>
      <c r="J49" s="20">
        <f ca="1">ROUND(テーブル3[[#This Row],[居住者]],-3)</f>
        <v>267000</v>
      </c>
      <c r="K49" s="20">
        <f ca="1">ROUND(テーブル3[[#This Row],[勤務者]],-3)</f>
        <v>35000</v>
      </c>
      <c r="L49" s="20">
        <f ca="1">ROUND(テーブル3[[#This Row],[来街者]],-3)</f>
        <v>69000</v>
      </c>
      <c r="M49" s="20">
        <f ca="1">ROUND(テーブル3[[#This Row],[平日]],-2)</f>
        <v>200</v>
      </c>
      <c r="N49" s="20">
        <f ca="1">ROUND(テーブル3[[#This Row],[休日]],-2)</f>
        <v>200</v>
      </c>
      <c r="O49" s="20"/>
      <c r="P49" s="11"/>
      <c r="Q49" s="9" t="s">
        <v>48</v>
      </c>
      <c r="R49" s="9">
        <f ca="1">ROUND(テーブル314[[#This Row],[居住者]],-3)</f>
        <v>283000</v>
      </c>
      <c r="S49" s="9">
        <f ca="1">ROUND(テーブル314[[#This Row],[勤務者]],-3)</f>
        <v>20000</v>
      </c>
      <c r="T49" s="9">
        <f ca="1">ROUND(テーブル314[[#This Row],[来街者]],-3)</f>
        <v>64000</v>
      </c>
      <c r="U49" s="9">
        <f ca="1">ROUND(テーブル314[[#This Row],[平日]],-2)</f>
        <v>200</v>
      </c>
      <c r="V49" s="9">
        <f ca="1">ROUND(テーブル314[[#This Row],[休日]],-2)</f>
        <v>200</v>
      </c>
      <c r="W49" s="9"/>
      <c r="Y49" s="9" t="s">
        <v>48</v>
      </c>
      <c r="Z49" s="9">
        <f ca="1">ROUND(テーブル31429[[#This Row],[居住者]],-3)</f>
        <v>237000</v>
      </c>
      <c r="AA49" s="9">
        <f ca="1">ROUND(テーブル31429[[#This Row],[勤務者]],-3)</f>
        <v>14000</v>
      </c>
      <c r="AB49" s="9">
        <f ca="1">ROUND(テーブル31429[[#This Row],[来街者]],-3)</f>
        <v>82000</v>
      </c>
      <c r="AC49" s="9">
        <f ca="1">ROUND(テーブル31429[[#This Row],[平日]],-2)</f>
        <v>200</v>
      </c>
      <c r="AD49" s="9">
        <f ca="1">ROUND(テーブル31429[[#This Row],[休日]],-2)</f>
        <v>300</v>
      </c>
      <c r="AE49" s="9"/>
      <c r="AG49" s="9" t="s">
        <v>48</v>
      </c>
      <c r="AH49">
        <f ca="1">ROUND(テーブル3142931[[#This Row],[居住者]],-3)</f>
        <v>248000</v>
      </c>
      <c r="AI49">
        <f ca="1">ROUND(テーブル3142931[[#This Row],[勤務者]],-3)</f>
        <v>15000</v>
      </c>
      <c r="AJ49">
        <f ca="1">ROUND(テーブル3142931[[#This Row],[来街者]],-3)</f>
        <v>88000</v>
      </c>
      <c r="AK49">
        <f ca="1">ROUND(テーブル3142931[[#This Row],[平日]],-2)</f>
        <v>200</v>
      </c>
      <c r="AL49">
        <f ca="1">ROUND(テーブル3142931[[#This Row],[休日]],-2)</f>
        <v>300</v>
      </c>
    </row>
    <row r="50" spans="1:38" x14ac:dyDescent="0.55000000000000004">
      <c r="A50" s="7" t="s">
        <v>49</v>
      </c>
      <c r="B50" s="8">
        <f ca="1">ROUND(テーブル2[[#This Row],[居住者]],-3)</f>
        <v>264000</v>
      </c>
      <c r="C50" s="8">
        <f ca="1">ROUND(テーブル2[[#This Row],[勤務者]],-3)</f>
        <v>33000</v>
      </c>
      <c r="D50" s="8">
        <f ca="1">ROUND(テーブル2[[#This Row],[来街者]],-3)</f>
        <v>63000</v>
      </c>
      <c r="E50" s="8">
        <f ca="1">ROUND(テーブル2[[#This Row],[平日]],-2)</f>
        <v>200</v>
      </c>
      <c r="F50" s="8">
        <f ca="1">ROUND(テーブル2[[#This Row],[休日]],-2)</f>
        <v>200</v>
      </c>
      <c r="G50" s="8"/>
      <c r="H50" s="5"/>
      <c r="I50" s="12" t="s">
        <v>49</v>
      </c>
      <c r="J50" s="20">
        <f ca="1">ROUND(テーブル3[[#This Row],[居住者]],-3)</f>
        <v>264000</v>
      </c>
      <c r="K50" s="20">
        <f ca="1">ROUND(テーブル3[[#This Row],[勤務者]],-3)</f>
        <v>33000</v>
      </c>
      <c r="L50" s="20">
        <f ca="1">ROUND(テーブル3[[#This Row],[来街者]],-3)</f>
        <v>63000</v>
      </c>
      <c r="M50" s="20">
        <f ca="1">ROUND(テーブル3[[#This Row],[平日]],-2)</f>
        <v>200</v>
      </c>
      <c r="N50" s="20">
        <f ca="1">ROUND(テーブル3[[#This Row],[休日]],-2)</f>
        <v>200</v>
      </c>
      <c r="O50" s="20"/>
      <c r="P50" s="11"/>
      <c r="Q50" s="9" t="s">
        <v>49</v>
      </c>
      <c r="R50" s="9">
        <f ca="1">ROUND(テーブル314[[#This Row],[居住者]],-3)</f>
        <v>280000</v>
      </c>
      <c r="S50" s="9">
        <f ca="1">ROUND(テーブル314[[#This Row],[勤務者]],-3)</f>
        <v>20000</v>
      </c>
      <c r="T50" s="9">
        <f ca="1">ROUND(テーブル314[[#This Row],[来街者]],-3)</f>
        <v>59000</v>
      </c>
      <c r="U50" s="9">
        <f ca="1">ROUND(テーブル314[[#This Row],[平日]],-2)</f>
        <v>100</v>
      </c>
      <c r="V50" s="9">
        <f ca="1">ROUND(テーブル314[[#This Row],[休日]],-2)</f>
        <v>200</v>
      </c>
      <c r="W50" s="9"/>
      <c r="Y50" s="9" t="s">
        <v>49</v>
      </c>
      <c r="Z50" s="9">
        <f ca="1">ROUND(テーブル31429[[#This Row],[居住者]],-3)</f>
        <v>231000</v>
      </c>
      <c r="AA50" s="9">
        <f ca="1">ROUND(テーブル31429[[#This Row],[勤務者]],-3)</f>
        <v>14000</v>
      </c>
      <c r="AB50" s="9">
        <f ca="1">ROUND(テーブル31429[[#This Row],[来街者]],-3)</f>
        <v>74000</v>
      </c>
      <c r="AC50" s="9">
        <f ca="1">ROUND(テーブル31429[[#This Row],[平日]],-2)</f>
        <v>200</v>
      </c>
      <c r="AD50" s="9">
        <f ca="1">ROUND(テーブル31429[[#This Row],[休日]],-2)</f>
        <v>200</v>
      </c>
      <c r="AE50" s="9"/>
      <c r="AG50" s="9" t="s">
        <v>49</v>
      </c>
      <c r="AH50">
        <f ca="1">ROUND(テーブル3142931[[#This Row],[居住者]],-3)</f>
        <v>239000</v>
      </c>
      <c r="AI50">
        <f ca="1">ROUND(テーブル3142931[[#This Row],[勤務者]],-3)</f>
        <v>14000</v>
      </c>
      <c r="AJ50">
        <f ca="1">ROUND(テーブル3142931[[#This Row],[来街者]],-3)</f>
        <v>81000</v>
      </c>
      <c r="AK50">
        <f ca="1">ROUND(テーブル3142931[[#This Row],[平日]],-2)</f>
        <v>200</v>
      </c>
      <c r="AL50">
        <f ca="1">ROUND(テーブル3142931[[#This Row],[休日]],-2)</f>
        <v>200</v>
      </c>
    </row>
    <row r="51" spans="1:38" x14ac:dyDescent="0.55000000000000004">
      <c r="A51" s="7" t="s">
        <v>50</v>
      </c>
      <c r="B51" s="8">
        <f ca="1">ROUND(テーブル2[[#This Row],[居住者]],-3)</f>
        <v>260000</v>
      </c>
      <c r="C51" s="8">
        <f ca="1">ROUND(テーブル2[[#This Row],[勤務者]],-3)</f>
        <v>32000</v>
      </c>
      <c r="D51" s="8">
        <f ca="1">ROUND(テーブル2[[#This Row],[来街者]],-3)</f>
        <v>59000</v>
      </c>
      <c r="E51" s="8">
        <f ca="1">ROUND(テーブル2[[#This Row],[平日]],-2)</f>
        <v>200</v>
      </c>
      <c r="F51" s="8">
        <f ca="1">ROUND(テーブル2[[#This Row],[休日]],-2)</f>
        <v>200</v>
      </c>
      <c r="G51" s="8"/>
      <c r="H51" s="5"/>
      <c r="I51" s="13" t="s">
        <v>50</v>
      </c>
      <c r="J51" s="20">
        <f ca="1">ROUND(テーブル3[[#This Row],[居住者]],-3)</f>
        <v>260000</v>
      </c>
      <c r="K51" s="20">
        <f ca="1">ROUND(テーブル3[[#This Row],[勤務者]],-3)</f>
        <v>32000</v>
      </c>
      <c r="L51" s="20">
        <f ca="1">ROUND(テーブル3[[#This Row],[来街者]],-3)</f>
        <v>59000</v>
      </c>
      <c r="M51" s="20">
        <f ca="1">ROUND(テーブル3[[#This Row],[平日]],-2)</f>
        <v>200</v>
      </c>
      <c r="N51" s="20">
        <f ca="1">ROUND(テーブル3[[#This Row],[休日]],-2)</f>
        <v>200</v>
      </c>
      <c r="O51" s="20"/>
      <c r="P51" s="11"/>
      <c r="Q51" s="9" t="s">
        <v>50</v>
      </c>
      <c r="R51" s="9">
        <f ca="1">ROUND(テーブル314[[#This Row],[居住者]],-3)</f>
        <v>276000</v>
      </c>
      <c r="S51" s="9">
        <f ca="1">ROUND(テーブル314[[#This Row],[勤務者]],-3)</f>
        <v>19000</v>
      </c>
      <c r="T51" s="9">
        <f ca="1">ROUND(テーブル314[[#This Row],[来街者]],-3)</f>
        <v>56000</v>
      </c>
      <c r="U51" s="9">
        <f ca="1">ROUND(テーブル314[[#This Row],[平日]],-2)</f>
        <v>100</v>
      </c>
      <c r="V51" s="9">
        <f ca="1">ROUND(テーブル314[[#This Row],[休日]],-2)</f>
        <v>200</v>
      </c>
      <c r="W51" s="9"/>
      <c r="Y51" s="9" t="s">
        <v>50</v>
      </c>
      <c r="Z51" s="9">
        <f ca="1">ROUND(テーブル31429[[#This Row],[居住者]],-3)</f>
        <v>226000</v>
      </c>
      <c r="AA51" s="9">
        <f ca="1">ROUND(テーブル31429[[#This Row],[勤務者]],-3)</f>
        <v>14000</v>
      </c>
      <c r="AB51" s="9">
        <f ca="1">ROUND(テーブル31429[[#This Row],[来街者]],-3)</f>
        <v>71000</v>
      </c>
      <c r="AC51" s="9">
        <f ca="1">ROUND(テーブル31429[[#This Row],[平日]],-2)</f>
        <v>200</v>
      </c>
      <c r="AD51" s="9">
        <f ca="1">ROUND(テーブル31429[[#This Row],[休日]],-2)</f>
        <v>200</v>
      </c>
      <c r="AE51" s="9"/>
      <c r="AG51" s="9" t="s">
        <v>50</v>
      </c>
      <c r="AH51">
        <f ca="1">ROUND(テーブル3142931[[#This Row],[居住者]],-3)</f>
        <v>230000</v>
      </c>
      <c r="AI51">
        <f ca="1">ROUND(テーブル3142931[[#This Row],[勤務者]],-3)</f>
        <v>14000</v>
      </c>
      <c r="AJ51">
        <f ca="1">ROUND(テーブル3142931[[#This Row],[来街者]],-3)</f>
        <v>76000</v>
      </c>
      <c r="AK51">
        <f ca="1">ROUND(テーブル3142931[[#This Row],[平日]],-2)</f>
        <v>200</v>
      </c>
      <c r="AL51">
        <f ca="1">ROUND(テーブル3142931[[#This Row],[休日]],-2)</f>
        <v>200</v>
      </c>
    </row>
    <row r="53" spans="1:38" x14ac:dyDescent="0.55000000000000004">
      <c r="A53" t="s">
        <v>63</v>
      </c>
    </row>
    <row r="54" spans="1:38" x14ac:dyDescent="0.55000000000000004">
      <c r="A54" t="s">
        <v>64</v>
      </c>
    </row>
    <row r="56" spans="1:38" x14ac:dyDescent="0.55000000000000004">
      <c r="B56" s="1"/>
    </row>
    <row r="57" spans="1:38" x14ac:dyDescent="0.55000000000000004">
      <c r="B57" s="3"/>
    </row>
    <row r="58" spans="1:38" x14ac:dyDescent="0.55000000000000004">
      <c r="B58" s="4"/>
    </row>
    <row r="59" spans="1:38" x14ac:dyDescent="0.55000000000000004">
      <c r="B59" s="4"/>
    </row>
    <row r="60" spans="1:38" x14ac:dyDescent="0.55000000000000004">
      <c r="B60" s="4"/>
    </row>
    <row r="61" spans="1:38" x14ac:dyDescent="0.55000000000000004">
      <c r="B61" s="4"/>
    </row>
    <row r="62" spans="1:38" x14ac:dyDescent="0.55000000000000004">
      <c r="B62" s="4"/>
    </row>
    <row r="63" spans="1:38" x14ac:dyDescent="0.55000000000000004">
      <c r="B63" s="4"/>
    </row>
    <row r="64" spans="1:38" x14ac:dyDescent="0.55000000000000004">
      <c r="B64" s="4"/>
    </row>
    <row r="65" spans="2:2" x14ac:dyDescent="0.55000000000000004">
      <c r="B65" s="4"/>
    </row>
    <row r="66" spans="2:2" x14ac:dyDescent="0.55000000000000004">
      <c r="B66" s="4"/>
    </row>
    <row r="67" spans="2:2" x14ac:dyDescent="0.55000000000000004">
      <c r="B67" s="4"/>
    </row>
    <row r="68" spans="2:2" x14ac:dyDescent="0.55000000000000004">
      <c r="B68" s="4"/>
    </row>
    <row r="69" spans="2:2" x14ac:dyDescent="0.55000000000000004">
      <c r="B69" s="4"/>
    </row>
    <row r="70" spans="2:2" x14ac:dyDescent="0.55000000000000004">
      <c r="B70" s="4"/>
    </row>
    <row r="71" spans="2:2" x14ac:dyDescent="0.55000000000000004">
      <c r="B71" s="4"/>
    </row>
    <row r="72" spans="2:2" x14ac:dyDescent="0.55000000000000004">
      <c r="B72" s="4"/>
    </row>
    <row r="73" spans="2:2" x14ac:dyDescent="0.55000000000000004">
      <c r="B73" s="4"/>
    </row>
    <row r="74" spans="2:2" x14ac:dyDescent="0.55000000000000004">
      <c r="B74" s="4"/>
    </row>
    <row r="75" spans="2:2" x14ac:dyDescent="0.55000000000000004">
      <c r="B75" s="4"/>
    </row>
    <row r="76" spans="2:2" x14ac:dyDescent="0.55000000000000004">
      <c r="B76" s="4"/>
    </row>
    <row r="77" spans="2:2" x14ac:dyDescent="0.55000000000000004">
      <c r="B77" s="4"/>
    </row>
    <row r="78" spans="2:2" x14ac:dyDescent="0.55000000000000004">
      <c r="B78" s="4"/>
    </row>
    <row r="79" spans="2:2" x14ac:dyDescent="0.55000000000000004">
      <c r="B79" s="4"/>
    </row>
    <row r="80" spans="2:2" x14ac:dyDescent="0.55000000000000004">
      <c r="B80" s="4"/>
    </row>
    <row r="81" spans="2:2" x14ac:dyDescent="0.55000000000000004">
      <c r="B81" s="4"/>
    </row>
    <row r="82" spans="2:2" x14ac:dyDescent="0.55000000000000004">
      <c r="B82" s="4"/>
    </row>
    <row r="83" spans="2:2" x14ac:dyDescent="0.55000000000000004">
      <c r="B83" s="4"/>
    </row>
    <row r="84" spans="2:2" x14ac:dyDescent="0.55000000000000004">
      <c r="B84" s="4"/>
    </row>
    <row r="85" spans="2:2" x14ac:dyDescent="0.55000000000000004">
      <c r="B85" s="4"/>
    </row>
    <row r="86" spans="2:2" x14ac:dyDescent="0.55000000000000004">
      <c r="B86" s="4"/>
    </row>
    <row r="87" spans="2:2" x14ac:dyDescent="0.55000000000000004">
      <c r="B87" s="4"/>
    </row>
    <row r="88" spans="2:2" x14ac:dyDescent="0.55000000000000004">
      <c r="B88" s="4"/>
    </row>
    <row r="89" spans="2:2" x14ac:dyDescent="0.55000000000000004">
      <c r="B89" s="4"/>
    </row>
    <row r="90" spans="2:2" x14ac:dyDescent="0.55000000000000004">
      <c r="B90" s="4"/>
    </row>
    <row r="91" spans="2:2" x14ac:dyDescent="0.55000000000000004">
      <c r="B91" s="4"/>
    </row>
    <row r="92" spans="2:2" x14ac:dyDescent="0.55000000000000004">
      <c r="B92" s="4"/>
    </row>
    <row r="93" spans="2:2" x14ac:dyDescent="0.55000000000000004">
      <c r="B93" s="4"/>
    </row>
    <row r="94" spans="2:2" x14ac:dyDescent="0.55000000000000004">
      <c r="B94" s="4"/>
    </row>
    <row r="95" spans="2:2" x14ac:dyDescent="0.55000000000000004">
      <c r="B95" s="4"/>
    </row>
    <row r="96" spans="2:2" x14ac:dyDescent="0.55000000000000004">
      <c r="B96" s="4"/>
    </row>
    <row r="97" spans="2:2" x14ac:dyDescent="0.55000000000000004">
      <c r="B97" s="4"/>
    </row>
    <row r="98" spans="2:2" x14ac:dyDescent="0.55000000000000004">
      <c r="B98" s="4"/>
    </row>
    <row r="99" spans="2:2" x14ac:dyDescent="0.55000000000000004">
      <c r="B99" s="4"/>
    </row>
    <row r="100" spans="2:2" x14ac:dyDescent="0.55000000000000004">
      <c r="B100" s="4"/>
    </row>
    <row r="101" spans="2:2" x14ac:dyDescent="0.55000000000000004">
      <c r="B101" s="4"/>
    </row>
    <row r="102" spans="2:2" x14ac:dyDescent="0.55000000000000004">
      <c r="B102" s="4"/>
    </row>
    <row r="103" spans="2:2" x14ac:dyDescent="0.55000000000000004">
      <c r="B103" s="4"/>
    </row>
    <row r="104" spans="2:2" x14ac:dyDescent="0.55000000000000004">
      <c r="B104" s="4"/>
    </row>
    <row r="105" spans="2:2" x14ac:dyDescent="0.55000000000000004">
      <c r="B105" s="4"/>
    </row>
  </sheetData>
  <phoneticPr fontId="1"/>
  <pageMargins left="0.7" right="0.7" top="0.75" bottom="0.75" header="0.3" footer="0.3"/>
  <pageSetup paperSize="9" scale="48" orientation="landscape" r:id="rId1"/>
  <tableParts count="5"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4"/>
  <sheetViews>
    <sheetView topLeftCell="S29" zoomScale="55" zoomScaleNormal="55" workbookViewId="0">
      <selection activeCell="AQ43" sqref="AQ43"/>
    </sheetView>
  </sheetViews>
  <sheetFormatPr defaultRowHeight="18" x14ac:dyDescent="0.55000000000000004"/>
  <sheetData>
    <row r="1" spans="1:38" x14ac:dyDescent="0.55000000000000004">
      <c r="A1" s="2" t="s">
        <v>58</v>
      </c>
      <c r="I1" s="2"/>
    </row>
    <row r="2" spans="1:38" x14ac:dyDescent="0.55000000000000004">
      <c r="A2" t="s">
        <v>57</v>
      </c>
      <c r="E2" s="1"/>
      <c r="F2" s="1" t="s">
        <v>56</v>
      </c>
      <c r="G2" s="1"/>
      <c r="M2" s="1"/>
      <c r="N2" s="1" t="s">
        <v>56</v>
      </c>
      <c r="O2" s="1"/>
      <c r="U2" s="1"/>
      <c r="V2" s="1" t="s">
        <v>56</v>
      </c>
      <c r="W2" s="1"/>
      <c r="AD2" s="1" t="s">
        <v>56</v>
      </c>
      <c r="AE2" s="1"/>
      <c r="AL2" s="1" t="s">
        <v>56</v>
      </c>
    </row>
    <row r="3" spans="1:38" x14ac:dyDescent="0.55000000000000004">
      <c r="A3" s="6" t="s">
        <v>54</v>
      </c>
      <c r="B3" s="6" t="s">
        <v>0</v>
      </c>
      <c r="C3" s="6" t="s">
        <v>1</v>
      </c>
      <c r="D3" s="6" t="s">
        <v>2</v>
      </c>
      <c r="E3" s="6" t="s">
        <v>52</v>
      </c>
      <c r="F3" s="6" t="s">
        <v>53</v>
      </c>
      <c r="G3" s="6"/>
      <c r="I3" s="6" t="s">
        <v>55</v>
      </c>
      <c r="J3" s="6" t="s">
        <v>0</v>
      </c>
      <c r="K3" s="6" t="s">
        <v>1</v>
      </c>
      <c r="L3" s="6" t="s">
        <v>2</v>
      </c>
      <c r="M3" s="6" t="s">
        <v>52</v>
      </c>
      <c r="N3" s="6" t="s">
        <v>53</v>
      </c>
      <c r="O3" s="6"/>
      <c r="Q3" s="6" t="s">
        <v>65</v>
      </c>
      <c r="R3" s="6" t="s">
        <v>0</v>
      </c>
      <c r="S3" s="6" t="s">
        <v>1</v>
      </c>
      <c r="T3" s="6" t="s">
        <v>2</v>
      </c>
      <c r="U3" s="6" t="s">
        <v>52</v>
      </c>
      <c r="V3" s="6" t="s">
        <v>53</v>
      </c>
      <c r="W3" s="6"/>
      <c r="Y3" s="6" t="s">
        <v>68</v>
      </c>
      <c r="Z3" s="6" t="s">
        <v>0</v>
      </c>
      <c r="AA3" s="6" t="s">
        <v>1</v>
      </c>
      <c r="AB3" s="6" t="s">
        <v>2</v>
      </c>
      <c r="AC3" s="6" t="s">
        <v>52</v>
      </c>
      <c r="AD3" s="6" t="s">
        <v>53</v>
      </c>
      <c r="AE3" s="6"/>
      <c r="AG3" s="6" t="s">
        <v>69</v>
      </c>
      <c r="AH3" s="6" t="s">
        <v>0</v>
      </c>
      <c r="AI3" s="6" t="s">
        <v>1</v>
      </c>
      <c r="AJ3" s="6" t="s">
        <v>2</v>
      </c>
      <c r="AK3" s="6" t="s">
        <v>52</v>
      </c>
      <c r="AL3" s="6" t="s">
        <v>53</v>
      </c>
    </row>
    <row r="4" spans="1:38" x14ac:dyDescent="0.55000000000000004">
      <c r="A4" s="7" t="s">
        <v>3</v>
      </c>
      <c r="B4" s="9">
        <f ca="1">ROUND(テーブル4[[#This Row],[居住者]],-3)</f>
        <v>21000</v>
      </c>
      <c r="C4" s="9">
        <f ca="1">ROUND(テーブル4[[#This Row],[勤務者]],-3)</f>
        <v>4000</v>
      </c>
      <c r="D4" s="9">
        <f ca="1">ROUND(テーブル4[[#This Row],[来街者]],-3)</f>
        <v>16000</v>
      </c>
      <c r="E4" s="9">
        <f ca="1">ROUND(テーブル4[[#This Row],[平日]],-1)</f>
        <v>40</v>
      </c>
      <c r="F4" s="9">
        <f ca="1">ROUND(テーブル4[[#This Row],[休日]],-1)</f>
        <v>50</v>
      </c>
      <c r="I4" s="7" t="s">
        <v>3</v>
      </c>
      <c r="J4" s="9">
        <f ca="1">ROUND(テーブル5[[#This Row],[居住者]],-3)</f>
        <v>28000</v>
      </c>
      <c r="K4" s="9">
        <f ca="1">ROUND(テーブル5[[#This Row],[勤務者]],-3)</f>
        <v>3000</v>
      </c>
      <c r="L4" s="9">
        <f ca="1">ROUND(テーブル5[[#This Row],[来街者]],-3)</f>
        <v>11000</v>
      </c>
      <c r="M4" s="9">
        <f ca="1">ROUND(テーブル5[[#This Row],[平日]],-1)</f>
        <v>30</v>
      </c>
      <c r="N4" s="9">
        <f ca="1">ROUND(テーブル5[[#This Row],[休日]],-1)</f>
        <v>40</v>
      </c>
      <c r="O4" s="9"/>
      <c r="P4" s="11"/>
      <c r="Q4" s="9" t="s">
        <v>3</v>
      </c>
      <c r="R4" s="9">
        <f ca="1">ROUND(テーブル515[[#This Row],[居住者]],-3)</f>
        <v>31000</v>
      </c>
      <c r="S4" s="9">
        <f ca="1">ROUND(テーブル515[[#This Row],[勤務者]],-3)</f>
        <v>2000</v>
      </c>
      <c r="T4" s="9">
        <f ca="1">ROUND(テーブル515[[#This Row],[来街者]],-3)</f>
        <v>10000</v>
      </c>
      <c r="U4" s="9">
        <f ca="1">ROUND(テーブル515[[#This Row],[平日]],-1)</f>
        <v>20</v>
      </c>
      <c r="V4" s="9">
        <f ca="1">ROUND(テーブル515[[#This Row],[休日]],-1)</f>
        <v>40</v>
      </c>
      <c r="W4" s="9"/>
      <c r="Y4" s="9" t="s">
        <v>3</v>
      </c>
      <c r="Z4" s="9">
        <f ca="1">ROUND(テーブル51528[[#This Row],[居住者]],-3)</f>
        <v>34000</v>
      </c>
      <c r="AA4" s="9">
        <f ca="1">ROUND(テーブル51528[[#This Row],[勤務者]],-3)</f>
        <v>2000</v>
      </c>
      <c r="AB4" s="9">
        <f ca="1">ROUND(テーブル51528[[#This Row],[来街者]],-3)</f>
        <v>17000</v>
      </c>
      <c r="AC4" s="9">
        <f ca="1">ROUND(テーブル51528[[#This Row],[平日]],-1)</f>
        <v>40</v>
      </c>
      <c r="AD4" s="9">
        <f ca="1">ROUND(テーブル51528[[#This Row],[休日]],-1)</f>
        <v>60</v>
      </c>
      <c r="AE4" s="9"/>
      <c r="AG4" s="9" t="s">
        <v>3</v>
      </c>
      <c r="AH4">
        <f ca="1">ROUND(テーブル5152830[[#This Row],[居住者]],-3)</f>
        <v>37000</v>
      </c>
      <c r="AI4">
        <f ca="1">ROUND(テーブル5152830[[#This Row],[勤務者]],-3)</f>
        <v>11000</v>
      </c>
      <c r="AJ4">
        <f ca="1">ROUND(テーブル5152830[[#This Row],[来街者]],-3)</f>
        <v>16000</v>
      </c>
      <c r="AK4">
        <f ca="1">ROUND(テーブル5152830[[#This Row],[平日]],-1)</f>
        <v>40</v>
      </c>
      <c r="AL4">
        <f ca="1">ROUND(テーブル5152830[[#This Row],[休日]],-1)</f>
        <v>50</v>
      </c>
    </row>
    <row r="5" spans="1:38" x14ac:dyDescent="0.55000000000000004">
      <c r="A5" s="7" t="s">
        <v>4</v>
      </c>
      <c r="B5" s="9">
        <f ca="1">ROUND(テーブル4[[#This Row],[居住者]],-3)</f>
        <v>19000</v>
      </c>
      <c r="C5" s="9">
        <f ca="1">ROUND(テーブル4[[#This Row],[勤務者]],-3)</f>
        <v>3000</v>
      </c>
      <c r="D5" s="9">
        <f ca="1">ROUND(テーブル4[[#This Row],[来街者]],-3)</f>
        <v>15000</v>
      </c>
      <c r="E5" s="9">
        <f ca="1">ROUND(テーブル4[[#This Row],[平日]],-1)</f>
        <v>40</v>
      </c>
      <c r="F5" s="9">
        <f ca="1">ROUND(テーブル4[[#This Row],[休日]],-1)</f>
        <v>50</v>
      </c>
      <c r="G5" s="9"/>
      <c r="I5" s="7" t="s">
        <v>4</v>
      </c>
      <c r="J5" s="9">
        <f ca="1">ROUND(テーブル5[[#This Row],[居住者]],-3)</f>
        <v>27000</v>
      </c>
      <c r="K5" s="9">
        <f ca="1">ROUND(テーブル5[[#This Row],[勤務者]],-3)</f>
        <v>3000</v>
      </c>
      <c r="L5" s="9">
        <f ca="1">ROUND(テーブル5[[#This Row],[来街者]],-3)</f>
        <v>10000</v>
      </c>
      <c r="M5" s="9">
        <f ca="1">ROUND(テーブル5[[#This Row],[平日]],-1)</f>
        <v>30</v>
      </c>
      <c r="N5" s="9">
        <f ca="1">ROUND(テーブル5[[#This Row],[休日]],-1)</f>
        <v>30</v>
      </c>
      <c r="O5" s="9"/>
      <c r="P5" s="11"/>
      <c r="Q5" s="9" t="s">
        <v>4</v>
      </c>
      <c r="R5" s="9">
        <f ca="1">ROUND(テーブル515[[#This Row],[居住者]],-3)</f>
        <v>29000</v>
      </c>
      <c r="S5" s="9">
        <f ca="1">ROUND(テーブル515[[#This Row],[勤務者]],-3)</f>
        <v>2000</v>
      </c>
      <c r="T5" s="9">
        <f ca="1">ROUND(テーブル515[[#This Row],[来街者]],-3)</f>
        <v>10000</v>
      </c>
      <c r="U5" s="9">
        <f ca="1">ROUND(テーブル515[[#This Row],[平日]],-1)</f>
        <v>20</v>
      </c>
      <c r="V5" s="9">
        <f ca="1">ROUND(テーブル515[[#This Row],[休日]],-1)</f>
        <v>40</v>
      </c>
      <c r="W5" s="9"/>
      <c r="Y5" s="9" t="s">
        <v>4</v>
      </c>
      <c r="Z5" s="9">
        <f ca="1">ROUND(テーブル51528[[#This Row],[居住者]],-3)</f>
        <v>31000</v>
      </c>
      <c r="AA5" s="9">
        <f ca="1">ROUND(テーブル51528[[#This Row],[勤務者]],-3)</f>
        <v>1000</v>
      </c>
      <c r="AB5" s="9">
        <f ca="1">ROUND(テーブル51528[[#This Row],[来街者]],-3)</f>
        <v>16000</v>
      </c>
      <c r="AC5" s="9">
        <f ca="1">ROUND(テーブル51528[[#This Row],[平日]],-1)</f>
        <v>40</v>
      </c>
      <c r="AD5" s="9">
        <f ca="1">ROUND(テーブル51528[[#This Row],[休日]],-1)</f>
        <v>50</v>
      </c>
      <c r="AE5" s="9"/>
      <c r="AG5" s="9" t="s">
        <v>4</v>
      </c>
      <c r="AH5">
        <f ca="1">ROUND(テーブル5152830[[#This Row],[居住者]],-3)</f>
        <v>35000</v>
      </c>
      <c r="AI5">
        <f ca="1">ROUND(テーブル5152830[[#This Row],[勤務者]],-3)</f>
        <v>11000</v>
      </c>
      <c r="AJ5">
        <f ca="1">ROUND(テーブル5152830[[#This Row],[来街者]],-3)</f>
        <v>15000</v>
      </c>
      <c r="AK5">
        <f ca="1">ROUND(テーブル5152830[[#This Row],[平日]],-1)</f>
        <v>40</v>
      </c>
      <c r="AL5">
        <f ca="1">ROUND(テーブル5152830[[#This Row],[休日]],-1)</f>
        <v>50</v>
      </c>
    </row>
    <row r="6" spans="1:38" x14ac:dyDescent="0.55000000000000004">
      <c r="A6" s="7" t="s">
        <v>5</v>
      </c>
      <c r="B6" s="9">
        <f ca="1">ROUND(テーブル4[[#This Row],[居住者]],-3)</f>
        <v>16000</v>
      </c>
      <c r="C6" s="9">
        <f ca="1">ROUND(テーブル4[[#This Row],[勤務者]],-3)</f>
        <v>3000</v>
      </c>
      <c r="D6" s="9">
        <f ca="1">ROUND(テーブル4[[#This Row],[来街者]],-3)</f>
        <v>14000</v>
      </c>
      <c r="E6" s="9">
        <f ca="1">ROUND(テーブル4[[#This Row],[平日]],-1)</f>
        <v>40</v>
      </c>
      <c r="F6" s="9">
        <f ca="1">ROUND(テーブル4[[#This Row],[休日]],-1)</f>
        <v>40</v>
      </c>
      <c r="G6" s="9"/>
      <c r="I6" s="7" t="s">
        <v>5</v>
      </c>
      <c r="J6" s="9">
        <f ca="1">ROUND(テーブル5[[#This Row],[居住者]],-3)</f>
        <v>27000</v>
      </c>
      <c r="K6" s="9">
        <f ca="1">ROUND(テーブル5[[#This Row],[勤務者]],-3)</f>
        <v>2000</v>
      </c>
      <c r="L6" s="9">
        <f ca="1">ROUND(テーブル5[[#This Row],[来街者]],-3)</f>
        <v>9000</v>
      </c>
      <c r="M6" s="9">
        <f ca="1">ROUND(テーブル5[[#This Row],[平日]],-1)</f>
        <v>20</v>
      </c>
      <c r="N6" s="9">
        <f ca="1">ROUND(テーブル5[[#This Row],[休日]],-1)</f>
        <v>30</v>
      </c>
      <c r="O6" s="9"/>
      <c r="P6" s="11"/>
      <c r="Q6" s="9" t="s">
        <v>5</v>
      </c>
      <c r="R6" s="9">
        <f ca="1">ROUND(テーブル515[[#This Row],[居住者]],-3)</f>
        <v>27000</v>
      </c>
      <c r="S6" s="9">
        <f ca="1">ROUND(テーブル515[[#This Row],[勤務者]],-3)</f>
        <v>2000</v>
      </c>
      <c r="T6" s="9">
        <f ca="1">ROUND(テーブル515[[#This Row],[来街者]],-3)</f>
        <v>9000</v>
      </c>
      <c r="U6" s="9">
        <f ca="1">ROUND(テーブル515[[#This Row],[平日]],-1)</f>
        <v>20</v>
      </c>
      <c r="V6" s="9">
        <f ca="1">ROUND(テーブル515[[#This Row],[休日]],-1)</f>
        <v>40</v>
      </c>
      <c r="W6" s="9"/>
      <c r="Y6" s="9" t="s">
        <v>5</v>
      </c>
      <c r="Z6" s="9">
        <f ca="1">ROUND(テーブル51528[[#This Row],[居住者]],-3)</f>
        <v>30000</v>
      </c>
      <c r="AA6" s="9">
        <f ca="1">ROUND(テーブル51528[[#This Row],[勤務者]],-3)</f>
        <v>2000</v>
      </c>
      <c r="AB6" s="9">
        <f ca="1">ROUND(テーブル51528[[#This Row],[来街者]],-3)</f>
        <v>14000</v>
      </c>
      <c r="AC6" s="9">
        <f ca="1">ROUND(テーブル51528[[#This Row],[平日]],-1)</f>
        <v>30</v>
      </c>
      <c r="AD6" s="9">
        <f ca="1">ROUND(テーブル51528[[#This Row],[休日]],-1)</f>
        <v>50</v>
      </c>
      <c r="AE6" s="9"/>
      <c r="AG6" s="9" t="s">
        <v>5</v>
      </c>
      <c r="AH6">
        <f ca="1">ROUND(テーブル5152830[[#This Row],[居住者]],-3)</f>
        <v>33000</v>
      </c>
      <c r="AI6">
        <f ca="1">ROUND(テーブル5152830[[#This Row],[勤務者]],-3)</f>
        <v>11000</v>
      </c>
      <c r="AJ6">
        <f ca="1">ROUND(テーブル5152830[[#This Row],[来街者]],-3)</f>
        <v>14000</v>
      </c>
      <c r="AK6">
        <f ca="1">ROUND(テーブル5152830[[#This Row],[平日]],-1)</f>
        <v>40</v>
      </c>
      <c r="AL6">
        <f ca="1">ROUND(テーブル5152830[[#This Row],[休日]],-1)</f>
        <v>40</v>
      </c>
    </row>
    <row r="7" spans="1:38" x14ac:dyDescent="0.55000000000000004">
      <c r="A7" s="7" t="s">
        <v>6</v>
      </c>
      <c r="B7" s="9">
        <f ca="1">ROUND(テーブル4[[#This Row],[居住者]],-3)</f>
        <v>17000</v>
      </c>
      <c r="C7" s="9">
        <f ca="1">ROUND(テーブル4[[#This Row],[勤務者]],-3)</f>
        <v>3000</v>
      </c>
      <c r="D7" s="9">
        <f ca="1">ROUND(テーブル4[[#This Row],[来街者]],-3)</f>
        <v>13000</v>
      </c>
      <c r="E7" s="9">
        <f ca="1">ROUND(テーブル4[[#This Row],[平日]],-1)</f>
        <v>40</v>
      </c>
      <c r="F7" s="9">
        <f ca="1">ROUND(テーブル4[[#This Row],[休日]],-1)</f>
        <v>40</v>
      </c>
      <c r="G7" s="9"/>
      <c r="I7" s="7" t="s">
        <v>6</v>
      </c>
      <c r="J7" s="9">
        <f ca="1">ROUND(テーブル5[[#This Row],[居住者]],-3)</f>
        <v>27000</v>
      </c>
      <c r="K7" s="9">
        <f ca="1">ROUND(テーブル5[[#This Row],[勤務者]],-3)</f>
        <v>2000</v>
      </c>
      <c r="L7" s="9">
        <f ca="1">ROUND(テーブル5[[#This Row],[来街者]],-3)</f>
        <v>9000</v>
      </c>
      <c r="M7" s="9">
        <f ca="1">ROUND(テーブル5[[#This Row],[平日]],-1)</f>
        <v>20</v>
      </c>
      <c r="N7" s="9">
        <f ca="1">ROUND(テーブル5[[#This Row],[休日]],-1)</f>
        <v>30</v>
      </c>
      <c r="O7" s="9"/>
      <c r="P7" s="11"/>
      <c r="Q7" s="9" t="s">
        <v>6</v>
      </c>
      <c r="R7" s="9">
        <f ca="1">ROUND(テーブル515[[#This Row],[居住者]],-3)</f>
        <v>26000</v>
      </c>
      <c r="S7" s="9">
        <f ca="1">ROUND(テーブル515[[#This Row],[勤務者]],-3)</f>
        <v>2000</v>
      </c>
      <c r="T7" s="9">
        <f ca="1">ROUND(テーブル515[[#This Row],[来街者]],-3)</f>
        <v>9000</v>
      </c>
      <c r="U7" s="9">
        <f ca="1">ROUND(テーブル515[[#This Row],[平日]],-1)</f>
        <v>20</v>
      </c>
      <c r="V7" s="9">
        <f ca="1">ROUND(テーブル515[[#This Row],[休日]],-1)</f>
        <v>30</v>
      </c>
      <c r="W7" s="9"/>
      <c r="Y7" s="9" t="s">
        <v>6</v>
      </c>
      <c r="Z7" s="9">
        <f ca="1">ROUND(テーブル51528[[#This Row],[居住者]],-3)</f>
        <v>27000</v>
      </c>
      <c r="AA7" s="9">
        <f ca="1">ROUND(テーブル51528[[#This Row],[勤務者]],-3)</f>
        <v>2000</v>
      </c>
      <c r="AB7" s="9">
        <f ca="1">ROUND(テーブル51528[[#This Row],[来街者]],-3)</f>
        <v>12000</v>
      </c>
      <c r="AC7" s="9">
        <f ca="1">ROUND(テーブル51528[[#This Row],[平日]],-1)</f>
        <v>30</v>
      </c>
      <c r="AD7" s="9">
        <f ca="1">ROUND(テーブル51528[[#This Row],[休日]],-1)</f>
        <v>40</v>
      </c>
      <c r="AE7" s="9"/>
      <c r="AG7" s="9" t="s">
        <v>6</v>
      </c>
      <c r="AH7">
        <f ca="1">ROUND(テーブル5152830[[#This Row],[居住者]],-3)</f>
        <v>32000</v>
      </c>
      <c r="AI7">
        <f ca="1">ROUND(テーブル5152830[[#This Row],[勤務者]],-3)</f>
        <v>12000</v>
      </c>
      <c r="AJ7">
        <f ca="1">ROUND(テーブル5152830[[#This Row],[来街者]],-3)</f>
        <v>14000</v>
      </c>
      <c r="AK7">
        <f ca="1">ROUND(テーブル5152830[[#This Row],[平日]],-1)</f>
        <v>40</v>
      </c>
      <c r="AL7">
        <f ca="1">ROUND(テーブル5152830[[#This Row],[休日]],-1)</f>
        <v>40</v>
      </c>
    </row>
    <row r="8" spans="1:38" x14ac:dyDescent="0.55000000000000004">
      <c r="A8" s="7" t="s">
        <v>7</v>
      </c>
      <c r="B8" s="9">
        <f ca="1">ROUND(テーブル4[[#This Row],[居住者]],-3)</f>
        <v>19000</v>
      </c>
      <c r="C8" s="9">
        <f ca="1">ROUND(テーブル4[[#This Row],[勤務者]],-3)</f>
        <v>5000</v>
      </c>
      <c r="D8" s="9">
        <f ca="1">ROUND(テーブル4[[#This Row],[来街者]],-3)</f>
        <v>13000</v>
      </c>
      <c r="E8" s="9">
        <f ca="1">ROUND(テーブル4[[#This Row],[平日]],-1)</f>
        <v>40</v>
      </c>
      <c r="F8" s="9">
        <f ca="1">ROUND(テーブル4[[#This Row],[休日]],-1)</f>
        <v>30</v>
      </c>
      <c r="G8" s="9"/>
      <c r="I8" s="7" t="s">
        <v>7</v>
      </c>
      <c r="J8" s="9">
        <f ca="1">ROUND(テーブル5[[#This Row],[居住者]],-3)</f>
        <v>26000</v>
      </c>
      <c r="K8" s="9">
        <f ca="1">ROUND(テーブル5[[#This Row],[勤務者]],-3)</f>
        <v>4000</v>
      </c>
      <c r="L8" s="9">
        <f ca="1">ROUND(テーブル5[[#This Row],[来街者]],-3)</f>
        <v>10000</v>
      </c>
      <c r="M8" s="9">
        <f ca="1">ROUND(テーブル5[[#This Row],[平日]],-1)</f>
        <v>30</v>
      </c>
      <c r="N8" s="9">
        <f ca="1">ROUND(テーブル5[[#This Row],[休日]],-1)</f>
        <v>30</v>
      </c>
      <c r="O8" s="9"/>
      <c r="P8" s="11"/>
      <c r="Q8" s="9" t="s">
        <v>7</v>
      </c>
      <c r="R8" s="9">
        <f ca="1">ROUND(テーブル515[[#This Row],[居住者]],-3)</f>
        <v>26000</v>
      </c>
      <c r="S8" s="9">
        <f ca="1">ROUND(テーブル515[[#This Row],[勤務者]],-3)</f>
        <v>3000</v>
      </c>
      <c r="T8" s="9">
        <f ca="1">ROUND(テーブル515[[#This Row],[来街者]],-3)</f>
        <v>10000</v>
      </c>
      <c r="U8" s="9">
        <f ca="1">ROUND(テーブル515[[#This Row],[平日]],-1)</f>
        <v>20</v>
      </c>
      <c r="V8" s="9">
        <f ca="1">ROUND(テーブル515[[#This Row],[休日]],-1)</f>
        <v>30</v>
      </c>
      <c r="W8" s="9"/>
      <c r="Y8" s="9" t="s">
        <v>7</v>
      </c>
      <c r="Z8" s="9">
        <f ca="1">ROUND(テーブル51528[[#This Row],[居住者]],-3)</f>
        <v>27000</v>
      </c>
      <c r="AA8" s="9">
        <f ca="1">ROUND(テーブル51528[[#This Row],[勤務者]],-3)</f>
        <v>2000</v>
      </c>
      <c r="AB8" s="9">
        <f ca="1">ROUND(テーブル51528[[#This Row],[来街者]],-3)</f>
        <v>16000</v>
      </c>
      <c r="AC8" s="9">
        <f ca="1">ROUND(テーブル51528[[#This Row],[平日]],-1)</f>
        <v>40</v>
      </c>
      <c r="AD8" s="9">
        <f ca="1">ROUND(テーブル51528[[#This Row],[休日]],-1)</f>
        <v>50</v>
      </c>
      <c r="AE8" s="9"/>
      <c r="AG8" s="9" t="s">
        <v>7</v>
      </c>
      <c r="AH8">
        <f ca="1">ROUND(テーブル5152830[[#This Row],[居住者]],-3)</f>
        <v>31000</v>
      </c>
      <c r="AI8">
        <f ca="1">ROUND(テーブル5152830[[#This Row],[勤務者]],-3)</f>
        <v>15000</v>
      </c>
      <c r="AJ8">
        <f ca="1">ROUND(テーブル5152830[[#This Row],[来街者]],-3)</f>
        <v>13000</v>
      </c>
      <c r="AK8">
        <f ca="1">ROUND(テーブル5152830[[#This Row],[平日]],-1)</f>
        <v>30</v>
      </c>
      <c r="AL8">
        <f ca="1">ROUND(テーブル5152830[[#This Row],[休日]],-1)</f>
        <v>40</v>
      </c>
    </row>
    <row r="9" spans="1:38" x14ac:dyDescent="0.55000000000000004">
      <c r="A9" s="7" t="s">
        <v>8</v>
      </c>
      <c r="B9" s="9">
        <f ca="1">ROUND(テーブル4[[#This Row],[居住者]],-3)</f>
        <v>22000</v>
      </c>
      <c r="C9" s="9">
        <f ca="1">ROUND(テーブル4[[#This Row],[勤務者]],-3)</f>
        <v>12000</v>
      </c>
      <c r="D9" s="9">
        <f ca="1">ROUND(テーブル4[[#This Row],[来街者]],-3)</f>
        <v>12000</v>
      </c>
      <c r="E9" s="9">
        <f ca="1">ROUND(テーブル4[[#This Row],[平日]],-1)</f>
        <v>30</v>
      </c>
      <c r="F9" s="9">
        <f ca="1">ROUND(テーブル4[[#This Row],[休日]],-1)</f>
        <v>30</v>
      </c>
      <c r="G9" s="9"/>
      <c r="I9" s="7" t="s">
        <v>8</v>
      </c>
      <c r="J9" s="9">
        <f ca="1">ROUND(テーブル5[[#This Row],[居住者]],-3)</f>
        <v>25000</v>
      </c>
      <c r="K9" s="9">
        <f ca="1">ROUND(テーブル5[[#This Row],[勤務者]],-3)</f>
        <v>7000</v>
      </c>
      <c r="L9" s="9">
        <f ca="1">ROUND(テーブル5[[#This Row],[来街者]],-3)</f>
        <v>11000</v>
      </c>
      <c r="M9" s="9">
        <f ca="1">ROUND(テーブル5[[#This Row],[平日]],-1)</f>
        <v>30</v>
      </c>
      <c r="N9" s="9">
        <f ca="1">ROUND(テーブル5[[#This Row],[休日]],-1)</f>
        <v>30</v>
      </c>
      <c r="O9" s="9"/>
      <c r="P9" s="11"/>
      <c r="Q9" s="9" t="s">
        <v>8</v>
      </c>
      <c r="R9" s="9">
        <f ca="1">ROUND(テーブル515[[#This Row],[居住者]],-3)</f>
        <v>25000</v>
      </c>
      <c r="S9" s="9">
        <f ca="1">ROUND(テーブル515[[#This Row],[勤務者]],-3)</f>
        <v>8000</v>
      </c>
      <c r="T9" s="9">
        <f ca="1">ROUND(テーブル515[[#This Row],[来街者]],-3)</f>
        <v>11000</v>
      </c>
      <c r="U9" s="9">
        <f ca="1">ROUND(テーブル515[[#This Row],[平日]],-1)</f>
        <v>30</v>
      </c>
      <c r="V9" s="9">
        <f ca="1">ROUND(テーブル515[[#This Row],[休日]],-1)</f>
        <v>40</v>
      </c>
      <c r="W9" s="9"/>
      <c r="Y9" s="9" t="s">
        <v>8</v>
      </c>
      <c r="Z9" s="9">
        <f ca="1">ROUND(テーブル51528[[#This Row],[居住者]],-3)</f>
        <v>27000</v>
      </c>
      <c r="AA9" s="9">
        <f ca="1">ROUND(テーブル51528[[#This Row],[勤務者]],-3)</f>
        <v>17000</v>
      </c>
      <c r="AB9" s="9">
        <f ca="1">ROUND(テーブル51528[[#This Row],[来街者]],-3)</f>
        <v>18000</v>
      </c>
      <c r="AC9" s="9">
        <f ca="1">ROUND(テーブル51528[[#This Row],[平日]],-1)</f>
        <v>50</v>
      </c>
      <c r="AD9" s="9">
        <f ca="1">ROUND(テーブル51528[[#This Row],[休日]],-1)</f>
        <v>50</v>
      </c>
      <c r="AE9" s="9"/>
      <c r="AG9" s="9" t="s">
        <v>8</v>
      </c>
      <c r="AH9">
        <f ca="1">ROUND(テーブル5152830[[#This Row],[居住者]],-3)</f>
        <v>30000</v>
      </c>
      <c r="AI9">
        <f ca="1">ROUND(テーブル5152830[[#This Row],[勤務者]],-3)</f>
        <v>18000</v>
      </c>
      <c r="AJ9">
        <f ca="1">ROUND(テーブル5152830[[#This Row],[来街者]],-3)</f>
        <v>13000</v>
      </c>
      <c r="AK9">
        <f ca="1">ROUND(テーブル5152830[[#This Row],[平日]],-1)</f>
        <v>40</v>
      </c>
      <c r="AL9">
        <f ca="1">ROUND(テーブル5152830[[#This Row],[休日]],-1)</f>
        <v>40</v>
      </c>
    </row>
    <row r="10" spans="1:38" x14ac:dyDescent="0.55000000000000004">
      <c r="A10" s="7" t="s">
        <v>9</v>
      </c>
      <c r="B10" s="9">
        <f ca="1">ROUND(テーブル4[[#This Row],[居住者]],-3)</f>
        <v>24000</v>
      </c>
      <c r="C10" s="9">
        <f ca="1">ROUND(テーブル4[[#This Row],[勤務者]],-3)</f>
        <v>30000</v>
      </c>
      <c r="D10" s="9">
        <f ca="1">ROUND(テーブル4[[#This Row],[来街者]],-3)</f>
        <v>13000</v>
      </c>
      <c r="E10" s="9">
        <f ca="1">ROUND(テーブル4[[#This Row],[平日]],-1)</f>
        <v>40</v>
      </c>
      <c r="F10" s="9">
        <f ca="1">ROUND(テーブル4[[#This Row],[休日]],-1)</f>
        <v>30</v>
      </c>
      <c r="G10" s="9"/>
      <c r="I10" s="7" t="s">
        <v>9</v>
      </c>
      <c r="J10" s="9">
        <f ca="1">ROUND(テーブル5[[#This Row],[居住者]],-3)</f>
        <v>25000</v>
      </c>
      <c r="K10" s="9">
        <f ca="1">ROUND(テーブル5[[#This Row],[勤務者]],-3)</f>
        <v>30000</v>
      </c>
      <c r="L10" s="9">
        <f ca="1">ROUND(テーブル5[[#This Row],[来街者]],-3)</f>
        <v>11000</v>
      </c>
      <c r="M10" s="9">
        <f ca="1">ROUND(テーブル5[[#This Row],[平日]],-1)</f>
        <v>30</v>
      </c>
      <c r="N10" s="9">
        <f ca="1">ROUND(テーブル5[[#This Row],[休日]],-1)</f>
        <v>30</v>
      </c>
      <c r="O10" s="9"/>
      <c r="P10" s="11"/>
      <c r="Q10" s="9" t="s">
        <v>9</v>
      </c>
      <c r="R10" s="9">
        <f ca="1">ROUND(テーブル515[[#This Row],[居住者]],-3)</f>
        <v>24000</v>
      </c>
      <c r="S10" s="9">
        <f ca="1">ROUND(テーブル515[[#This Row],[勤務者]],-3)</f>
        <v>28000</v>
      </c>
      <c r="T10" s="9">
        <f ca="1">ROUND(テーブル515[[#This Row],[来街者]],-3)</f>
        <v>12000</v>
      </c>
      <c r="U10" s="9">
        <f ca="1">ROUND(テーブル515[[#This Row],[平日]],-1)</f>
        <v>30</v>
      </c>
      <c r="V10" s="9">
        <f ca="1">ROUND(テーブル515[[#This Row],[休日]],-1)</f>
        <v>40</v>
      </c>
      <c r="W10" s="9"/>
      <c r="Y10" s="9" t="s">
        <v>9</v>
      </c>
      <c r="Z10" s="9">
        <f ca="1">ROUND(テーブル51528[[#This Row],[居住者]],-3)</f>
        <v>27000</v>
      </c>
      <c r="AA10" s="9">
        <f ca="1">ROUND(テーブル51528[[#This Row],[勤務者]],-3)</f>
        <v>34000</v>
      </c>
      <c r="AB10" s="9">
        <f ca="1">ROUND(テーブル51528[[#This Row],[来街者]],-3)</f>
        <v>20000</v>
      </c>
      <c r="AC10" s="9">
        <f ca="1">ROUND(テーブル51528[[#This Row],[平日]],-1)</f>
        <v>50</v>
      </c>
      <c r="AD10" s="9">
        <f ca="1">ROUND(テーブル51528[[#This Row],[休日]],-1)</f>
        <v>60</v>
      </c>
      <c r="AE10" s="9"/>
      <c r="AG10" s="9" t="s">
        <v>9</v>
      </c>
      <c r="AH10">
        <f ca="1">ROUND(テーブル5152830[[#This Row],[居住者]],-3)</f>
        <v>28000</v>
      </c>
      <c r="AI10">
        <f ca="1">ROUND(テーブル5152830[[#This Row],[勤務者]],-3)</f>
        <v>25000</v>
      </c>
      <c r="AJ10">
        <f ca="1">ROUND(テーブル5152830[[#This Row],[来街者]],-3)</f>
        <v>16000</v>
      </c>
      <c r="AK10">
        <f ca="1">ROUND(テーブル5152830[[#This Row],[平日]],-1)</f>
        <v>50</v>
      </c>
      <c r="AL10">
        <f ca="1">ROUND(テーブル5152830[[#This Row],[休日]],-1)</f>
        <v>40</v>
      </c>
    </row>
    <row r="11" spans="1:38" x14ac:dyDescent="0.55000000000000004">
      <c r="A11" s="7" t="s">
        <v>10</v>
      </c>
      <c r="B11" s="9">
        <f ca="1">ROUND(テーブル4[[#This Row],[居住者]],-3)</f>
        <v>27000</v>
      </c>
      <c r="C11" s="9">
        <f ca="1">ROUND(テーブル4[[#This Row],[勤務者]],-3)</f>
        <v>42000</v>
      </c>
      <c r="D11" s="9">
        <f ca="1">ROUND(テーブル4[[#This Row],[来街者]],-3)</f>
        <v>21000</v>
      </c>
      <c r="E11" s="9">
        <f ca="1">ROUND(テーブル4[[#This Row],[平日]],-1)</f>
        <v>70</v>
      </c>
      <c r="F11" s="9">
        <f ca="1">ROUND(テーブル4[[#This Row],[休日]],-1)</f>
        <v>40</v>
      </c>
      <c r="G11" s="9"/>
      <c r="I11" s="7" t="s">
        <v>10</v>
      </c>
      <c r="J11" s="9">
        <f ca="1">ROUND(テーブル5[[#This Row],[居住者]],-3)</f>
        <v>29000</v>
      </c>
      <c r="K11" s="9">
        <f ca="1">ROUND(テーブル5[[#This Row],[勤務者]],-3)</f>
        <v>53000</v>
      </c>
      <c r="L11" s="9">
        <f ca="1">ROUND(テーブル5[[#This Row],[来街者]],-3)</f>
        <v>17000</v>
      </c>
      <c r="M11" s="9">
        <f ca="1">ROUND(テーブル5[[#This Row],[平日]],-1)</f>
        <v>50</v>
      </c>
      <c r="N11" s="9">
        <f ca="1">ROUND(テーブル5[[#This Row],[休日]],-1)</f>
        <v>40</v>
      </c>
      <c r="O11" s="9"/>
      <c r="P11" s="11"/>
      <c r="Q11" s="9" t="s">
        <v>10</v>
      </c>
      <c r="R11" s="9">
        <f ca="1">ROUND(テーブル515[[#This Row],[居住者]],-3)</f>
        <v>27000</v>
      </c>
      <c r="S11" s="9">
        <f ca="1">ROUND(テーブル515[[#This Row],[勤務者]],-3)</f>
        <v>43000</v>
      </c>
      <c r="T11" s="9">
        <f ca="1">ROUND(テーブル515[[#This Row],[来街者]],-3)</f>
        <v>17000</v>
      </c>
      <c r="U11" s="9">
        <f ca="1">ROUND(テーブル515[[#This Row],[平日]],-1)</f>
        <v>40</v>
      </c>
      <c r="V11" s="9">
        <f ca="1">ROUND(テーブル515[[#This Row],[休日]],-1)</f>
        <v>60</v>
      </c>
      <c r="W11" s="9"/>
      <c r="Y11" s="9" t="s">
        <v>10</v>
      </c>
      <c r="Z11" s="9">
        <f ca="1">ROUND(テーブル51528[[#This Row],[居住者]],-3)</f>
        <v>28000</v>
      </c>
      <c r="AA11" s="9">
        <f ca="1">ROUND(テーブル51528[[#This Row],[勤務者]],-3)</f>
        <v>30000</v>
      </c>
      <c r="AB11" s="9">
        <f ca="1">ROUND(テーブル51528[[#This Row],[来街者]],-3)</f>
        <v>29000</v>
      </c>
      <c r="AC11" s="9">
        <f ca="1">ROUND(テーブル51528[[#This Row],[平日]],-1)</f>
        <v>80</v>
      </c>
      <c r="AD11" s="9">
        <f ca="1">ROUND(テーブル51528[[#This Row],[休日]],-1)</f>
        <v>80</v>
      </c>
      <c r="AE11" s="9"/>
      <c r="AG11" s="9" t="s">
        <v>10</v>
      </c>
      <c r="AH11">
        <f ca="1">ROUND(テーブル5152830[[#This Row],[居住者]],-3)</f>
        <v>25000</v>
      </c>
      <c r="AI11">
        <f ca="1">ROUND(テーブル5152830[[#This Row],[勤務者]],-3)</f>
        <v>25000</v>
      </c>
      <c r="AJ11">
        <f ca="1">ROUND(テーブル5152830[[#This Row],[来街者]],-3)</f>
        <v>24000</v>
      </c>
      <c r="AK11">
        <f ca="1">ROUND(テーブル5152830[[#This Row],[平日]],-1)</f>
        <v>70</v>
      </c>
      <c r="AL11">
        <f ca="1">ROUND(テーブル5152830[[#This Row],[休日]],-1)</f>
        <v>60</v>
      </c>
    </row>
    <row r="12" spans="1:38" x14ac:dyDescent="0.55000000000000004">
      <c r="A12" s="7" t="s">
        <v>11</v>
      </c>
      <c r="B12" s="9">
        <f ca="1">ROUND(テーブル4[[#This Row],[居住者]],-3)</f>
        <v>30000</v>
      </c>
      <c r="C12" s="9">
        <f ca="1">ROUND(テーブル4[[#This Row],[勤務者]],-3)</f>
        <v>47000</v>
      </c>
      <c r="D12" s="9">
        <f ca="1">ROUND(テーブル4[[#This Row],[来街者]],-3)</f>
        <v>36000</v>
      </c>
      <c r="E12" s="9">
        <f ca="1">ROUND(テーブル4[[#This Row],[平日]],-2)</f>
        <v>100</v>
      </c>
      <c r="F12" s="9">
        <f ca="1">ROUND(テーブル4[[#This Row],[休日]],-1)</f>
        <v>60</v>
      </c>
      <c r="G12" s="9"/>
      <c r="I12" s="7" t="s">
        <v>11</v>
      </c>
      <c r="J12" s="9">
        <f ca="1">ROUND(テーブル5[[#This Row],[居住者]],-3)</f>
        <v>33000</v>
      </c>
      <c r="K12" s="9">
        <f ca="1">ROUND(テーブル5[[#This Row],[勤務者]],-3)</f>
        <v>61000</v>
      </c>
      <c r="L12" s="9">
        <f ca="1">ROUND(テーブル5[[#This Row],[来街者]],-3)</f>
        <v>28000</v>
      </c>
      <c r="M12" s="9">
        <f ca="1">ROUND(テーブル5[[#This Row],[平日]],-1)</f>
        <v>80</v>
      </c>
      <c r="N12" s="9">
        <f ca="1">ROUND(テーブル5[[#This Row],[休日]],-1)</f>
        <v>60</v>
      </c>
      <c r="O12" s="9"/>
      <c r="P12" s="11"/>
      <c r="Q12" s="9" t="s">
        <v>11</v>
      </c>
      <c r="R12" s="9">
        <f ca="1">ROUND(テーブル515[[#This Row],[居住者]],-3)</f>
        <v>28000</v>
      </c>
      <c r="S12" s="9">
        <f ca="1">ROUND(テーブル515[[#This Row],[勤務者]],-3)</f>
        <v>52000</v>
      </c>
      <c r="T12" s="9">
        <f ca="1">ROUND(テーブル515[[#This Row],[来街者]],-3)</f>
        <v>24000</v>
      </c>
      <c r="U12" s="9">
        <f ca="1">ROUND(テーブル515[[#This Row],[平日]],-1)</f>
        <v>60</v>
      </c>
      <c r="V12" s="9">
        <f ca="1">ROUND(テーブル515[[#This Row],[休日]],-1)</f>
        <v>70</v>
      </c>
      <c r="W12" s="9"/>
      <c r="Y12" s="9" t="s">
        <v>11</v>
      </c>
      <c r="Z12" s="9">
        <f ca="1">ROUND(テーブル51528[[#This Row],[居住者]],-3)</f>
        <v>31000</v>
      </c>
      <c r="AA12" s="9">
        <f ca="1">ROUND(テーブル51528[[#This Row],[勤務者]],-3)</f>
        <v>44000</v>
      </c>
      <c r="AB12" s="9">
        <f ca="1">ROUND(テーブル51528[[#This Row],[来街者]],-3)</f>
        <v>49000</v>
      </c>
      <c r="AC12" s="9">
        <f ca="1">ROUND(テーブル51528[[#This Row],[平日]],-2)</f>
        <v>100</v>
      </c>
      <c r="AD12" s="9">
        <f ca="1">ROUND(テーブル51528[[#This Row],[休日]],-2)</f>
        <v>100</v>
      </c>
      <c r="AE12" s="9"/>
      <c r="AG12" s="9" t="s">
        <v>11</v>
      </c>
      <c r="AH12">
        <f ca="1">ROUND(テーブル5152830[[#This Row],[居住者]],-3)</f>
        <v>26000</v>
      </c>
      <c r="AI12">
        <f ca="1">ROUND(テーブル5152830[[#This Row],[勤務者]],-3)</f>
        <v>34000</v>
      </c>
      <c r="AJ12">
        <f ca="1">ROUND(テーブル5152830[[#This Row],[来街者]],-3)</f>
        <v>36000</v>
      </c>
      <c r="AK12">
        <f ca="1">ROUND(テーブル5152830[[#This Row],[平日]],-2)</f>
        <v>100</v>
      </c>
      <c r="AL12">
        <f ca="1">ROUND(テーブル5152830[[#This Row],[休日]],-1)</f>
        <v>80</v>
      </c>
    </row>
    <row r="13" spans="1:38" x14ac:dyDescent="0.55000000000000004">
      <c r="A13" s="7" t="s">
        <v>12</v>
      </c>
      <c r="B13" s="9">
        <f ca="1">ROUND(テーブル4[[#This Row],[居住者]],-3)</f>
        <v>37000</v>
      </c>
      <c r="C13" s="9">
        <f ca="1">ROUND(テーブル4[[#This Row],[勤務者]],-3)</f>
        <v>51000</v>
      </c>
      <c r="D13" s="9">
        <f ca="1">ROUND(テーブル4[[#This Row],[来街者]],-3)</f>
        <v>46000</v>
      </c>
      <c r="E13" s="9">
        <f ca="1">ROUND(テーブル4[[#This Row],[平日]],-2)</f>
        <v>100</v>
      </c>
      <c r="F13" s="9">
        <f ca="1">ROUND(テーブル4[[#This Row],[休日]],-1)</f>
        <v>80</v>
      </c>
      <c r="G13" s="9"/>
      <c r="I13" s="7" t="s">
        <v>12</v>
      </c>
      <c r="J13" s="9">
        <f ca="1">ROUND(テーブル5[[#This Row],[居住者]],-3)</f>
        <v>37000</v>
      </c>
      <c r="K13" s="9">
        <f ca="1">ROUND(テーブル5[[#This Row],[勤務者]],-3)</f>
        <v>66000</v>
      </c>
      <c r="L13" s="9">
        <f ca="1">ROUND(テーブル5[[#This Row],[来街者]],-3)</f>
        <v>41000</v>
      </c>
      <c r="M13" s="9">
        <f ca="1">ROUND(テーブル5[[#This Row],[平日]],-2)</f>
        <v>100</v>
      </c>
      <c r="N13" s="9">
        <f ca="1">ROUND(テーブル5[[#This Row],[休日]],-1)</f>
        <v>90</v>
      </c>
      <c r="O13" s="9"/>
      <c r="P13" s="11"/>
      <c r="Q13" s="9" t="s">
        <v>12</v>
      </c>
      <c r="R13" s="9">
        <f ca="1">ROUND(テーブル515[[#This Row],[居住者]],-3)</f>
        <v>30000</v>
      </c>
      <c r="S13" s="9">
        <f ca="1">ROUND(テーブル515[[#This Row],[勤務者]],-3)</f>
        <v>59000</v>
      </c>
      <c r="T13" s="9">
        <f ca="1">ROUND(テーブル515[[#This Row],[来街者]],-3)</f>
        <v>35000</v>
      </c>
      <c r="U13" s="9">
        <f ca="1">ROUND(テーブル515[[#This Row],[平日]],-2)</f>
        <v>100</v>
      </c>
      <c r="V13" s="9">
        <f ca="1">ROUND(テーブル515[[#This Row],[休日]],-1)</f>
        <v>90</v>
      </c>
      <c r="W13" s="9"/>
      <c r="Y13" s="9" t="s">
        <v>12</v>
      </c>
      <c r="Z13" s="9">
        <f ca="1">ROUND(テーブル51528[[#This Row],[居住者]],-3)</f>
        <v>36000</v>
      </c>
      <c r="AA13" s="9">
        <f ca="1">ROUND(テーブル51528[[#This Row],[勤務者]],-3)</f>
        <v>53000</v>
      </c>
      <c r="AB13" s="9">
        <f ca="1">ROUND(テーブル51528[[#This Row],[来街者]],-3)</f>
        <v>65000</v>
      </c>
      <c r="AC13" s="9">
        <f ca="1">ROUND(テーブル51528[[#This Row],[平日]],-2)</f>
        <v>200</v>
      </c>
      <c r="AD13" s="9">
        <f ca="1">ROUND(テーブル51528[[#This Row],[休日]],-2)</f>
        <v>200</v>
      </c>
      <c r="AE13" s="9"/>
      <c r="AG13" s="9" t="s">
        <v>12</v>
      </c>
      <c r="AH13">
        <f ca="1">ROUND(テーブル5152830[[#This Row],[居住者]],-3)</f>
        <v>28000</v>
      </c>
      <c r="AI13">
        <f ca="1">ROUND(テーブル5152830[[#This Row],[勤務者]],-3)</f>
        <v>50000</v>
      </c>
      <c r="AJ13">
        <f ca="1">ROUND(テーブル5152830[[#This Row],[来街者]],-3)</f>
        <v>48000</v>
      </c>
      <c r="AK13">
        <f ca="1">ROUND(テーブル5152830[[#This Row],[平日]],-2)</f>
        <v>100</v>
      </c>
      <c r="AL13">
        <f ca="1">ROUND(テーブル5152830[[#This Row],[休日]],-2)</f>
        <v>100</v>
      </c>
    </row>
    <row r="14" spans="1:38" x14ac:dyDescent="0.55000000000000004">
      <c r="A14" s="7" t="s">
        <v>13</v>
      </c>
      <c r="B14" s="9">
        <f ca="1">ROUND(テーブル4[[#This Row],[居住者]],-3)</f>
        <v>39000</v>
      </c>
      <c r="C14" s="9">
        <f ca="1">ROUND(テーブル4[[#This Row],[勤務者]],-3)</f>
        <v>55000</v>
      </c>
      <c r="D14" s="9">
        <f ca="1">ROUND(テーブル4[[#This Row],[来街者]],-3)</f>
        <v>54000</v>
      </c>
      <c r="E14" s="9">
        <f ca="1">ROUND(テーブル4[[#This Row],[平日]],-2)</f>
        <v>200</v>
      </c>
      <c r="F14" s="9">
        <f ca="1">ROUND(テーブル4[[#This Row],[休日]],-2)</f>
        <v>100</v>
      </c>
      <c r="G14" s="9"/>
      <c r="I14" s="7" t="s">
        <v>13</v>
      </c>
      <c r="J14" s="9">
        <f ca="1">ROUND(テーブル5[[#This Row],[居住者]],-3)</f>
        <v>39000</v>
      </c>
      <c r="K14" s="9">
        <f ca="1">ROUND(テーブル5[[#This Row],[勤務者]],-3)</f>
        <v>70000</v>
      </c>
      <c r="L14" s="9">
        <f ca="1">ROUND(テーブル5[[#This Row],[来街者]],-3)</f>
        <v>48000</v>
      </c>
      <c r="M14" s="9">
        <f ca="1">ROUND(テーブル5[[#This Row],[平日]],-2)</f>
        <v>100</v>
      </c>
      <c r="N14" s="9">
        <f ca="1">ROUND(テーブル5[[#This Row],[休日]],-2)</f>
        <v>100</v>
      </c>
      <c r="O14" s="9"/>
      <c r="P14" s="11"/>
      <c r="Q14" s="9" t="s">
        <v>13</v>
      </c>
      <c r="R14" s="9">
        <f ca="1">ROUND(テーブル515[[#This Row],[居住者]],-3)</f>
        <v>32000</v>
      </c>
      <c r="S14" s="9">
        <f ca="1">ROUND(テーブル515[[#This Row],[勤務者]],-3)</f>
        <v>62000</v>
      </c>
      <c r="T14" s="9">
        <f ca="1">ROUND(テーブル515[[#This Row],[来街者]],-3)</f>
        <v>46000</v>
      </c>
      <c r="U14" s="9">
        <f ca="1">ROUND(テーブル515[[#This Row],[平日]],-2)</f>
        <v>100</v>
      </c>
      <c r="V14" s="9">
        <f ca="1">ROUND(テーブル515[[#This Row],[休日]],-2)</f>
        <v>100</v>
      </c>
      <c r="W14" s="9"/>
      <c r="Y14" s="9" t="s">
        <v>13</v>
      </c>
      <c r="Z14" s="9">
        <f ca="1">ROUND(テーブル51528[[#This Row],[居住者]],-3)</f>
        <v>36000</v>
      </c>
      <c r="AA14" s="9">
        <f ca="1">ROUND(テーブル51528[[#This Row],[勤務者]],-3)</f>
        <v>53000</v>
      </c>
      <c r="AB14" s="9">
        <f ca="1">ROUND(テーブル51528[[#This Row],[来街者]],-3)</f>
        <v>79000</v>
      </c>
      <c r="AC14" s="9">
        <f ca="1">ROUND(テーブル51528[[#This Row],[平日]],-2)</f>
        <v>200</v>
      </c>
      <c r="AD14" s="9">
        <f ca="1">ROUND(テーブル51528[[#This Row],[休日]],-2)</f>
        <v>200</v>
      </c>
      <c r="AE14" s="9"/>
      <c r="AG14" s="9" t="s">
        <v>13</v>
      </c>
      <c r="AH14">
        <f ca="1">ROUND(テーブル5152830[[#This Row],[居住者]],-3)</f>
        <v>29000</v>
      </c>
      <c r="AI14">
        <f ca="1">ROUND(テーブル5152830[[#This Row],[勤務者]],-3)</f>
        <v>54000</v>
      </c>
      <c r="AJ14">
        <f ca="1">ROUND(テーブル5152830[[#This Row],[来街者]],-3)</f>
        <v>54000</v>
      </c>
      <c r="AK14">
        <f ca="1">ROUND(テーブル5152830[[#This Row],[平日]],-2)</f>
        <v>100</v>
      </c>
      <c r="AL14">
        <f ca="1">ROUND(テーブル5152830[[#This Row],[休日]],-2)</f>
        <v>100</v>
      </c>
    </row>
    <row r="15" spans="1:38" x14ac:dyDescent="0.55000000000000004">
      <c r="A15" s="7" t="s">
        <v>14</v>
      </c>
      <c r="B15" s="9">
        <f ca="1">ROUND(テーブル4[[#This Row],[居住者]],-3)</f>
        <v>40000</v>
      </c>
      <c r="C15" s="9">
        <f ca="1">ROUND(テーブル4[[#This Row],[勤務者]],-3)</f>
        <v>60000</v>
      </c>
      <c r="D15" s="9">
        <f ca="1">ROUND(テーブル4[[#This Row],[来街者]],-3)</f>
        <v>66000</v>
      </c>
      <c r="E15" s="9">
        <f ca="1">ROUND(テーブル4[[#This Row],[平日]],-2)</f>
        <v>200</v>
      </c>
      <c r="F15" s="9">
        <f ca="1">ROUND(テーブル4[[#This Row],[休日]],-2)</f>
        <v>100</v>
      </c>
      <c r="G15" s="9"/>
      <c r="I15" s="7" t="s">
        <v>14</v>
      </c>
      <c r="J15" s="9">
        <f ca="1">ROUND(テーブル5[[#This Row],[居住者]],-3)</f>
        <v>40000</v>
      </c>
      <c r="K15" s="9">
        <f ca="1">ROUND(テーブル5[[#This Row],[勤務者]],-3)</f>
        <v>69000</v>
      </c>
      <c r="L15" s="9">
        <f ca="1">ROUND(テーブル5[[#This Row],[来街者]],-3)</f>
        <v>56000</v>
      </c>
      <c r="M15" s="9">
        <f ca="1">ROUND(テーブル5[[#This Row],[平日]],-2)</f>
        <v>200</v>
      </c>
      <c r="N15" s="9">
        <f ca="1">ROUND(テーブル5[[#This Row],[休日]],-2)</f>
        <v>100</v>
      </c>
      <c r="O15" s="9"/>
      <c r="P15" s="11"/>
      <c r="Q15" s="9" t="s">
        <v>14</v>
      </c>
      <c r="R15" s="9">
        <f ca="1">ROUND(テーブル515[[#This Row],[居住者]],-3)</f>
        <v>31000</v>
      </c>
      <c r="S15" s="9">
        <f ca="1">ROUND(テーブル515[[#This Row],[勤務者]],-3)</f>
        <v>63000</v>
      </c>
      <c r="T15" s="9">
        <f ca="1">ROUND(テーブル515[[#This Row],[来街者]],-3)</f>
        <v>53000</v>
      </c>
      <c r="U15" s="9">
        <f ca="1">ROUND(テーブル515[[#This Row],[平日]],-2)</f>
        <v>200</v>
      </c>
      <c r="V15" s="9">
        <f ca="1">ROUND(テーブル515[[#This Row],[休日]],-2)</f>
        <v>100</v>
      </c>
      <c r="W15" s="9"/>
      <c r="Y15" s="9" t="s">
        <v>14</v>
      </c>
      <c r="Z15" s="9">
        <f ca="1">ROUND(テーブル51528[[#This Row],[居住者]],-3)</f>
        <v>37000</v>
      </c>
      <c r="AA15" s="9">
        <f ca="1">ROUND(テーブル51528[[#This Row],[勤務者]],-3)</f>
        <v>53000</v>
      </c>
      <c r="AB15" s="9">
        <f ca="1">ROUND(テーブル51528[[#This Row],[来街者]],-3)</f>
        <v>87000</v>
      </c>
      <c r="AC15" s="9">
        <f ca="1">ROUND(テーブル51528[[#This Row],[平日]],-2)</f>
        <v>200</v>
      </c>
      <c r="AD15" s="9">
        <f ca="1">ROUND(テーブル51528[[#This Row],[休日]],-2)</f>
        <v>200</v>
      </c>
      <c r="AE15" s="9"/>
      <c r="AG15" s="9" t="s">
        <v>14</v>
      </c>
      <c r="AH15">
        <f ca="1">ROUND(テーブル5152830[[#This Row],[居住者]],-3)</f>
        <v>30000</v>
      </c>
      <c r="AI15">
        <f ca="1">ROUND(テーブル5152830[[#This Row],[勤務者]],-3)</f>
        <v>52000</v>
      </c>
      <c r="AJ15">
        <f ca="1">ROUND(テーブル5152830[[#This Row],[来街者]],-3)</f>
        <v>59000</v>
      </c>
      <c r="AK15">
        <f ca="1">ROUND(テーブル5152830[[#This Row],[平日]],-2)</f>
        <v>200</v>
      </c>
      <c r="AL15">
        <f ca="1">ROUND(テーブル5152830[[#This Row],[休日]],-2)</f>
        <v>200</v>
      </c>
    </row>
    <row r="16" spans="1:38" x14ac:dyDescent="0.55000000000000004">
      <c r="A16" s="7" t="s">
        <v>15</v>
      </c>
      <c r="B16" s="9">
        <f ca="1">ROUND(テーブル4[[#This Row],[居住者]],-3)</f>
        <v>40000</v>
      </c>
      <c r="C16" s="9">
        <f ca="1">ROUND(テーブル4[[#This Row],[勤務者]],-3)</f>
        <v>63000</v>
      </c>
      <c r="D16" s="9">
        <f ca="1">ROUND(テーブル4[[#This Row],[来街者]],-3)</f>
        <v>74000</v>
      </c>
      <c r="E16" s="9">
        <f ca="1">ROUND(テーブル4[[#This Row],[平日]],-2)</f>
        <v>200</v>
      </c>
      <c r="F16" s="9">
        <f ca="1">ROUND(テーブル4[[#This Row],[休日]],-2)</f>
        <v>200</v>
      </c>
      <c r="G16" s="9"/>
      <c r="I16" s="7" t="s">
        <v>15</v>
      </c>
      <c r="J16" s="9">
        <f ca="1">ROUND(テーブル5[[#This Row],[居住者]],-3)</f>
        <v>40000</v>
      </c>
      <c r="K16" s="9">
        <f ca="1">ROUND(テーブル5[[#This Row],[勤務者]],-3)</f>
        <v>72000</v>
      </c>
      <c r="L16" s="9">
        <f ca="1">ROUND(テーブル5[[#This Row],[来街者]],-3)</f>
        <v>59000</v>
      </c>
      <c r="M16" s="9">
        <f ca="1">ROUND(テーブル5[[#This Row],[平日]],-2)</f>
        <v>200</v>
      </c>
      <c r="N16" s="9">
        <f ca="1">ROUND(テーブル5[[#This Row],[休日]],-2)</f>
        <v>100</v>
      </c>
      <c r="O16" s="9"/>
      <c r="P16" s="11"/>
      <c r="Q16" s="9" t="s">
        <v>15</v>
      </c>
      <c r="R16" s="9">
        <f ca="1">ROUND(テーブル515[[#This Row],[居住者]],-3)</f>
        <v>31000</v>
      </c>
      <c r="S16" s="9">
        <f ca="1">ROUND(テーブル515[[#This Row],[勤務者]],-3)</f>
        <v>63000</v>
      </c>
      <c r="T16" s="9">
        <f ca="1">ROUND(テーブル515[[#This Row],[来街者]],-3)</f>
        <v>59000</v>
      </c>
      <c r="U16" s="9">
        <f ca="1">ROUND(テーブル515[[#This Row],[平日]],-2)</f>
        <v>200</v>
      </c>
      <c r="V16" s="9">
        <f ca="1">ROUND(テーブル515[[#This Row],[休日]],-2)</f>
        <v>200</v>
      </c>
      <c r="W16" s="9"/>
      <c r="Y16" s="9" t="s">
        <v>15</v>
      </c>
      <c r="Z16" s="9">
        <f ca="1">ROUND(テーブル51528[[#This Row],[居住者]],-3)</f>
        <v>38000</v>
      </c>
      <c r="AA16" s="9">
        <f ca="1">ROUND(テーブル51528[[#This Row],[勤務者]],-3)</f>
        <v>54000</v>
      </c>
      <c r="AB16" s="9">
        <f ca="1">ROUND(テーブル51528[[#This Row],[来街者]],-3)</f>
        <v>89000</v>
      </c>
      <c r="AC16" s="9">
        <f ca="1">ROUND(テーブル51528[[#This Row],[平日]],-2)</f>
        <v>200</v>
      </c>
      <c r="AD16" s="9">
        <f ca="1">ROUND(テーブル51528[[#This Row],[休日]],-2)</f>
        <v>300</v>
      </c>
      <c r="AE16" s="9"/>
      <c r="AG16" s="9" t="s">
        <v>15</v>
      </c>
      <c r="AH16">
        <f ca="1">ROUND(テーブル5152830[[#This Row],[居住者]],-3)</f>
        <v>30000</v>
      </c>
      <c r="AI16">
        <f ca="1">ROUND(テーブル5152830[[#This Row],[勤務者]],-3)</f>
        <v>55000</v>
      </c>
      <c r="AJ16">
        <f ca="1">ROUND(テーブル5152830[[#This Row],[来街者]],-3)</f>
        <v>62000</v>
      </c>
      <c r="AK16">
        <f ca="1">ROUND(テーブル5152830[[#This Row],[平日]],-2)</f>
        <v>200</v>
      </c>
      <c r="AL16">
        <f ca="1">ROUND(テーブル5152830[[#This Row],[休日]],-2)</f>
        <v>200</v>
      </c>
    </row>
    <row r="17" spans="1:38" x14ac:dyDescent="0.55000000000000004">
      <c r="A17" s="7" t="s">
        <v>16</v>
      </c>
      <c r="B17" s="9">
        <f ca="1">ROUND(テーブル4[[#This Row],[居住者]],-3)</f>
        <v>41000</v>
      </c>
      <c r="C17" s="9">
        <f ca="1">ROUND(テーブル4[[#This Row],[勤務者]],-3)</f>
        <v>65000</v>
      </c>
      <c r="D17" s="9">
        <f ca="1">ROUND(テーブル4[[#This Row],[来街者]],-3)</f>
        <v>80000</v>
      </c>
      <c r="E17" s="9">
        <f ca="1">ROUND(テーブル4[[#This Row],[平日]],-2)</f>
        <v>200</v>
      </c>
      <c r="F17" s="9">
        <f ca="1">ROUND(テーブル4[[#This Row],[休日]],-2)</f>
        <v>200</v>
      </c>
      <c r="G17" s="9"/>
      <c r="I17" s="7" t="s">
        <v>16</v>
      </c>
      <c r="J17" s="9">
        <f ca="1">ROUND(テーブル5[[#This Row],[居住者]],-3)</f>
        <v>41000</v>
      </c>
      <c r="K17" s="9">
        <f ca="1">ROUND(テーブル5[[#This Row],[勤務者]],-3)</f>
        <v>75000</v>
      </c>
      <c r="L17" s="9">
        <f ca="1">ROUND(テーブル5[[#This Row],[来街者]],-3)</f>
        <v>62000</v>
      </c>
      <c r="M17" s="9">
        <f ca="1">ROUND(テーブル5[[#This Row],[平日]],-2)</f>
        <v>200</v>
      </c>
      <c r="N17" s="9">
        <f ca="1">ROUND(テーブル5[[#This Row],[休日]],-2)</f>
        <v>100</v>
      </c>
      <c r="O17" s="9"/>
      <c r="P17" s="11"/>
      <c r="Q17" s="9" t="s">
        <v>16</v>
      </c>
      <c r="R17" s="9">
        <f ca="1">ROUND(テーブル515[[#This Row],[居住者]],-3)</f>
        <v>32000</v>
      </c>
      <c r="S17" s="9">
        <f ca="1">ROUND(テーブル515[[#This Row],[勤務者]],-3)</f>
        <v>66000</v>
      </c>
      <c r="T17" s="9">
        <f ca="1">ROUND(テーブル515[[#This Row],[来街者]],-3)</f>
        <v>67000</v>
      </c>
      <c r="U17" s="9">
        <f ca="1">ROUND(テーブル515[[#This Row],[平日]],-2)</f>
        <v>200</v>
      </c>
      <c r="V17" s="9">
        <f ca="1">ROUND(テーブル515[[#This Row],[休日]],-2)</f>
        <v>200</v>
      </c>
      <c r="W17" s="9"/>
      <c r="Y17" s="9" t="s">
        <v>16</v>
      </c>
      <c r="Z17" s="9">
        <f ca="1">ROUND(テーブル51528[[#This Row],[居住者]],-3)</f>
        <v>37000</v>
      </c>
      <c r="AA17" s="9">
        <f ca="1">ROUND(テーブル51528[[#This Row],[勤務者]],-3)</f>
        <v>56000</v>
      </c>
      <c r="AB17" s="9">
        <f ca="1">ROUND(テーブル51528[[#This Row],[来街者]],-3)</f>
        <v>97000</v>
      </c>
      <c r="AC17" s="9">
        <f ca="1">ROUND(テーブル51528[[#This Row],[平日]],-2)</f>
        <v>300</v>
      </c>
      <c r="AD17" s="9">
        <f ca="1">ROUND(テーブル51528[[#This Row],[休日]],-2)</f>
        <v>300</v>
      </c>
      <c r="AE17" s="9"/>
      <c r="AG17" s="9" t="s">
        <v>16</v>
      </c>
      <c r="AH17">
        <f ca="1">ROUND(テーブル5152830[[#This Row],[居住者]],-3)</f>
        <v>31000</v>
      </c>
      <c r="AI17">
        <f ca="1">ROUND(テーブル5152830[[#This Row],[勤務者]],-3)</f>
        <v>58000</v>
      </c>
      <c r="AJ17">
        <f ca="1">ROUND(テーブル5152830[[#This Row],[来街者]],-3)</f>
        <v>69000</v>
      </c>
      <c r="AK17">
        <f ca="1">ROUND(テーブル5152830[[#This Row],[平日]],-2)</f>
        <v>200</v>
      </c>
      <c r="AL17">
        <f ca="1">ROUND(テーブル5152830[[#This Row],[休日]],-2)</f>
        <v>200</v>
      </c>
    </row>
    <row r="18" spans="1:38" x14ac:dyDescent="0.55000000000000004">
      <c r="A18" s="7" t="s">
        <v>17</v>
      </c>
      <c r="B18" s="9">
        <f ca="1">ROUND(テーブル4[[#This Row],[居住者]],-3)</f>
        <v>40000</v>
      </c>
      <c r="C18" s="9">
        <f ca="1">ROUND(テーブル4[[#This Row],[勤務者]],-3)</f>
        <v>68000</v>
      </c>
      <c r="D18" s="9">
        <f ca="1">ROUND(テーブル4[[#This Row],[来街者]],-3)</f>
        <v>78000</v>
      </c>
      <c r="E18" s="9">
        <f ca="1">ROUND(テーブル4[[#This Row],[平日]],-2)</f>
        <v>200</v>
      </c>
      <c r="F18" s="9">
        <f ca="1">ROUND(テーブル4[[#This Row],[休日]],-2)</f>
        <v>200</v>
      </c>
      <c r="G18" s="9"/>
      <c r="I18" s="7" t="s">
        <v>17</v>
      </c>
      <c r="J18" s="9">
        <f ca="1">ROUND(テーブル5[[#This Row],[居住者]],-3)</f>
        <v>39000</v>
      </c>
      <c r="K18" s="9">
        <f ca="1">ROUND(テーブル5[[#This Row],[勤務者]],-3)</f>
        <v>78000</v>
      </c>
      <c r="L18" s="9">
        <f ca="1">ROUND(テーブル5[[#This Row],[来街者]],-3)</f>
        <v>65000</v>
      </c>
      <c r="M18" s="9">
        <f ca="1">ROUND(テーブル5[[#This Row],[平日]],-2)</f>
        <v>200</v>
      </c>
      <c r="N18" s="9">
        <f ca="1">ROUND(テーブル5[[#This Row],[休日]],-2)</f>
        <v>200</v>
      </c>
      <c r="O18" s="9"/>
      <c r="P18" s="11"/>
      <c r="Q18" s="9" t="s">
        <v>17</v>
      </c>
      <c r="R18" s="9">
        <f ca="1">ROUND(テーブル515[[#This Row],[居住者]],-3)</f>
        <v>31000</v>
      </c>
      <c r="S18" s="9">
        <f ca="1">ROUND(テーブル515[[#This Row],[勤務者]],-3)</f>
        <v>77000</v>
      </c>
      <c r="T18" s="9">
        <f ca="1">ROUND(テーブル515[[#This Row],[来街者]],-3)</f>
        <v>71000</v>
      </c>
      <c r="U18" s="9">
        <f ca="1">ROUND(テーブル515[[#This Row],[平日]],-2)</f>
        <v>200</v>
      </c>
      <c r="V18" s="9">
        <f ca="1">ROUND(テーブル515[[#This Row],[休日]],-2)</f>
        <v>200</v>
      </c>
      <c r="W18" s="9"/>
      <c r="Y18" s="9" t="s">
        <v>17</v>
      </c>
      <c r="Z18" s="9">
        <f ca="1">ROUND(テーブル51528[[#This Row],[居住者]],-3)</f>
        <v>33000</v>
      </c>
      <c r="AA18" s="9">
        <f ca="1">ROUND(テーブル51528[[#This Row],[勤務者]],-3)</f>
        <v>66000</v>
      </c>
      <c r="AB18" s="9">
        <f ca="1">ROUND(テーブル51528[[#This Row],[来街者]],-3)</f>
        <v>101000</v>
      </c>
      <c r="AC18" s="9">
        <f ca="1">ROUND(テーブル51528[[#This Row],[平日]],-2)</f>
        <v>300</v>
      </c>
      <c r="AD18" s="9">
        <f ca="1">ROUND(テーブル51528[[#This Row],[休日]],-2)</f>
        <v>300</v>
      </c>
      <c r="AE18" s="9"/>
      <c r="AG18" s="9" t="s">
        <v>17</v>
      </c>
      <c r="AH18">
        <f ca="1">ROUND(テーブル5152830[[#This Row],[居住者]],-3)</f>
        <v>31000</v>
      </c>
      <c r="AI18">
        <f ca="1">ROUND(テーブル5152830[[#This Row],[勤務者]],-3)</f>
        <v>66000</v>
      </c>
      <c r="AJ18">
        <f ca="1">ROUND(テーブル5152830[[#This Row],[来街者]],-3)</f>
        <v>74000</v>
      </c>
      <c r="AK18">
        <f ca="1">ROUND(テーブル5152830[[#This Row],[平日]],-2)</f>
        <v>200</v>
      </c>
      <c r="AL18">
        <f ca="1">ROUND(テーブル5152830[[#This Row],[休日]],-2)</f>
        <v>200</v>
      </c>
    </row>
    <row r="19" spans="1:38" x14ac:dyDescent="0.55000000000000004">
      <c r="A19" s="7" t="s">
        <v>18</v>
      </c>
      <c r="B19" s="9">
        <f ca="1">ROUND(テーブル4[[#This Row],[居住者]],-3)</f>
        <v>38000</v>
      </c>
      <c r="C19" s="9">
        <f ca="1">ROUND(テーブル4[[#This Row],[勤務者]],-3)</f>
        <v>66000</v>
      </c>
      <c r="D19" s="9">
        <f ca="1">ROUND(テーブル4[[#This Row],[来街者]],-3)</f>
        <v>65000</v>
      </c>
      <c r="E19" s="9">
        <f ca="1">ROUND(テーブル4[[#This Row],[平日]],-2)</f>
        <v>200</v>
      </c>
      <c r="F19" s="9">
        <f ca="1">ROUND(テーブル4[[#This Row],[休日]],-2)</f>
        <v>200</v>
      </c>
      <c r="G19" s="9"/>
      <c r="I19" s="7" t="s">
        <v>18</v>
      </c>
      <c r="J19" s="9">
        <f ca="1">ROUND(テーブル5[[#This Row],[居住者]],-3)</f>
        <v>38000</v>
      </c>
      <c r="K19" s="9">
        <f ca="1">ROUND(テーブル5[[#This Row],[勤務者]],-3)</f>
        <v>76000</v>
      </c>
      <c r="L19" s="9">
        <f ca="1">ROUND(テーブル5[[#This Row],[来街者]],-3)</f>
        <v>66000</v>
      </c>
      <c r="M19" s="9">
        <f ca="1">ROUND(テーブル5[[#This Row],[平日]],-2)</f>
        <v>200</v>
      </c>
      <c r="N19" s="9">
        <f ca="1">ROUND(テーブル5[[#This Row],[休日]],-2)</f>
        <v>200</v>
      </c>
      <c r="O19" s="9"/>
      <c r="P19" s="11"/>
      <c r="Q19" s="9" t="s">
        <v>18</v>
      </c>
      <c r="R19" s="9">
        <f ca="1">ROUND(テーブル515[[#This Row],[居住者]],-3)</f>
        <v>29000</v>
      </c>
      <c r="S19" s="9">
        <f ca="1">ROUND(テーブル515[[#This Row],[勤務者]],-3)</f>
        <v>73000</v>
      </c>
      <c r="T19" s="9">
        <f ca="1">ROUND(テーブル515[[#This Row],[来街者]],-3)</f>
        <v>73000</v>
      </c>
      <c r="U19" s="9">
        <f ca="1">ROUND(テーブル515[[#This Row],[平日]],-2)</f>
        <v>200</v>
      </c>
      <c r="V19" s="9">
        <f ca="1">ROUND(テーブル515[[#This Row],[休日]],-2)</f>
        <v>200</v>
      </c>
      <c r="W19" s="9"/>
      <c r="Y19" s="9" t="s">
        <v>18</v>
      </c>
      <c r="Z19" s="9">
        <f ca="1">ROUND(テーブル51528[[#This Row],[居住者]],-3)</f>
        <v>30000</v>
      </c>
      <c r="AA19" s="9">
        <f ca="1">ROUND(テーブル51528[[#This Row],[勤務者]],-3)</f>
        <v>63000</v>
      </c>
      <c r="AB19" s="9">
        <f ca="1">ROUND(テーブル51528[[#This Row],[来街者]],-3)</f>
        <v>96000</v>
      </c>
      <c r="AC19" s="9">
        <f ca="1">ROUND(テーブル51528[[#This Row],[平日]],-2)</f>
        <v>200</v>
      </c>
      <c r="AD19" s="9">
        <f ca="1">ROUND(テーブル51528[[#This Row],[休日]],-2)</f>
        <v>300</v>
      </c>
      <c r="AE19" s="9"/>
      <c r="AG19" s="9" t="s">
        <v>18</v>
      </c>
      <c r="AH19">
        <f ca="1">ROUND(テーブル5152830[[#This Row],[居住者]],-3)</f>
        <v>32000</v>
      </c>
      <c r="AI19">
        <f ca="1">ROUND(テーブル5152830[[#This Row],[勤務者]],-3)</f>
        <v>65000</v>
      </c>
      <c r="AJ19">
        <f ca="1">ROUND(テーブル5152830[[#This Row],[来街者]],-3)</f>
        <v>70000</v>
      </c>
      <c r="AK19">
        <f ca="1">ROUND(テーブル5152830[[#This Row],[平日]],-2)</f>
        <v>200</v>
      </c>
      <c r="AL19">
        <f ca="1">ROUND(テーブル5152830[[#This Row],[休日]],-2)</f>
        <v>200</v>
      </c>
    </row>
    <row r="20" spans="1:38" x14ac:dyDescent="0.55000000000000004">
      <c r="A20" s="7" t="s">
        <v>19</v>
      </c>
      <c r="B20" s="9">
        <f ca="1">ROUND(テーブル4[[#This Row],[居住者]],-3)</f>
        <v>40000</v>
      </c>
      <c r="C20" s="9">
        <f ca="1">ROUND(テーブル4[[#This Row],[勤務者]],-3)</f>
        <v>66000</v>
      </c>
      <c r="D20" s="9">
        <f ca="1">ROUND(テーブル4[[#This Row],[来街者]],-3)</f>
        <v>63000</v>
      </c>
      <c r="E20" s="9">
        <f ca="1">ROUND(テーブル4[[#This Row],[平日]],-2)</f>
        <v>200</v>
      </c>
      <c r="F20" s="9">
        <f ca="1">ROUND(テーブル4[[#This Row],[休日]],-2)</f>
        <v>200</v>
      </c>
      <c r="G20" s="9"/>
      <c r="I20" s="7" t="s">
        <v>19</v>
      </c>
      <c r="J20" s="9">
        <f ca="1">ROUND(テーブル5[[#This Row],[居住者]],-3)</f>
        <v>38000</v>
      </c>
      <c r="K20" s="9">
        <f ca="1">ROUND(テーブル5[[#This Row],[勤務者]],-3)</f>
        <v>76000</v>
      </c>
      <c r="L20" s="9">
        <f ca="1">ROUND(テーブル5[[#This Row],[来街者]],-3)</f>
        <v>64000</v>
      </c>
      <c r="M20" s="9">
        <f ca="1">ROUND(テーブル5[[#This Row],[平日]],-2)</f>
        <v>200</v>
      </c>
      <c r="N20" s="9">
        <f ca="1">ROUND(テーブル5[[#This Row],[休日]],-2)</f>
        <v>200</v>
      </c>
      <c r="O20" s="9"/>
      <c r="P20" s="11"/>
      <c r="Q20" s="9" t="s">
        <v>19</v>
      </c>
      <c r="R20" s="9">
        <f ca="1">ROUND(テーブル515[[#This Row],[居住者]],-3)</f>
        <v>30000</v>
      </c>
      <c r="S20" s="9">
        <f ca="1">ROUND(テーブル515[[#This Row],[勤務者]],-3)</f>
        <v>65000</v>
      </c>
      <c r="T20" s="9">
        <f ca="1">ROUND(テーブル515[[#This Row],[来街者]],-3)</f>
        <v>73000</v>
      </c>
      <c r="U20" s="9">
        <f ca="1">ROUND(テーブル515[[#This Row],[平日]],-2)</f>
        <v>200</v>
      </c>
      <c r="V20" s="9">
        <f ca="1">ROUND(テーブル515[[#This Row],[休日]],-2)</f>
        <v>200</v>
      </c>
      <c r="W20" s="9"/>
      <c r="Y20" s="9" t="s">
        <v>19</v>
      </c>
      <c r="Z20" s="9">
        <f ca="1">ROUND(テーブル51528[[#This Row],[居住者]],-3)</f>
        <v>30000</v>
      </c>
      <c r="AA20" s="9">
        <f ca="1">ROUND(テーブル51528[[#This Row],[勤務者]],-3)</f>
        <v>55000</v>
      </c>
      <c r="AB20" s="9">
        <f ca="1">ROUND(テーブル51528[[#This Row],[来街者]],-3)</f>
        <v>92000</v>
      </c>
      <c r="AC20" s="9">
        <f ca="1">ROUND(テーブル51528[[#This Row],[平日]],-2)</f>
        <v>200</v>
      </c>
      <c r="AD20" s="9">
        <f ca="1">ROUND(テーブル51528[[#This Row],[休日]],-2)</f>
        <v>300</v>
      </c>
      <c r="AE20" s="9"/>
      <c r="AG20" s="9" t="s">
        <v>19</v>
      </c>
      <c r="AH20">
        <f ca="1">ROUND(テーブル5152830[[#This Row],[居住者]],-3)</f>
        <v>30000</v>
      </c>
      <c r="AI20">
        <f ca="1">ROUND(テーブル5152830[[#This Row],[勤務者]],-3)</f>
        <v>59000</v>
      </c>
      <c r="AJ20">
        <f ca="1">ROUND(テーブル5152830[[#This Row],[来街者]],-3)</f>
        <v>70000</v>
      </c>
      <c r="AK20">
        <f ca="1">ROUND(テーブル5152830[[#This Row],[平日]],-2)</f>
        <v>200</v>
      </c>
      <c r="AL20">
        <f ca="1">ROUND(テーブル5152830[[#This Row],[休日]],-2)</f>
        <v>200</v>
      </c>
    </row>
    <row r="21" spans="1:38" x14ac:dyDescent="0.55000000000000004">
      <c r="A21" s="7" t="s">
        <v>20</v>
      </c>
      <c r="B21" s="9">
        <f ca="1">ROUND(テーブル4[[#This Row],[居住者]],-3)</f>
        <v>39000</v>
      </c>
      <c r="C21" s="9">
        <f ca="1">ROUND(テーブル4[[#This Row],[勤務者]],-3)</f>
        <v>64000</v>
      </c>
      <c r="D21" s="9">
        <f ca="1">ROUND(テーブル4[[#This Row],[来街者]],-3)</f>
        <v>65000</v>
      </c>
      <c r="E21" s="9">
        <f ca="1">ROUND(テーブル4[[#This Row],[平日]],-2)</f>
        <v>200</v>
      </c>
      <c r="F21" s="9">
        <f ca="1">ROUND(テーブル4[[#This Row],[休日]],-2)</f>
        <v>200</v>
      </c>
      <c r="G21" s="9"/>
      <c r="I21" s="7" t="s">
        <v>20</v>
      </c>
      <c r="J21" s="9">
        <f ca="1">ROUND(テーブル5[[#This Row],[居住者]],-3)</f>
        <v>38000</v>
      </c>
      <c r="K21" s="9">
        <f ca="1">ROUND(テーブル5[[#This Row],[勤務者]],-3)</f>
        <v>75000</v>
      </c>
      <c r="L21" s="9">
        <f ca="1">ROUND(テーブル5[[#This Row],[来街者]],-3)</f>
        <v>67000</v>
      </c>
      <c r="M21" s="9">
        <f ca="1">ROUND(テーブル5[[#This Row],[平日]],-2)</f>
        <v>200</v>
      </c>
      <c r="N21" s="9">
        <f ca="1">ROUND(テーブル5[[#This Row],[休日]],-2)</f>
        <v>200</v>
      </c>
      <c r="O21" s="9"/>
      <c r="P21" s="11"/>
      <c r="Q21" s="9" t="s">
        <v>20</v>
      </c>
      <c r="R21" s="9">
        <f ca="1">ROUND(テーブル515[[#This Row],[居住者]],-3)</f>
        <v>29000</v>
      </c>
      <c r="S21" s="9">
        <f ca="1">ROUND(テーブル515[[#This Row],[勤務者]],-3)</f>
        <v>63000</v>
      </c>
      <c r="T21" s="9">
        <f ca="1">ROUND(テーブル515[[#This Row],[来街者]],-3)</f>
        <v>77000</v>
      </c>
      <c r="U21" s="9">
        <f ca="1">ROUND(テーブル515[[#This Row],[平日]],-2)</f>
        <v>200</v>
      </c>
      <c r="V21" s="9">
        <f ca="1">ROUND(テーブル515[[#This Row],[休日]],-2)</f>
        <v>200</v>
      </c>
      <c r="W21" s="9"/>
      <c r="Y21" s="9" t="s">
        <v>20</v>
      </c>
      <c r="Z21" s="9">
        <f ca="1">ROUND(テーブル51528[[#This Row],[居住者]],-3)</f>
        <v>29000</v>
      </c>
      <c r="AA21" s="9">
        <f ca="1">ROUND(テーブル51528[[#This Row],[勤務者]],-3)</f>
        <v>52000</v>
      </c>
      <c r="AB21" s="9">
        <f ca="1">ROUND(テーブル51528[[#This Row],[来街者]],-3)</f>
        <v>99000</v>
      </c>
      <c r="AC21" s="9">
        <f ca="1">ROUND(テーブル51528[[#This Row],[平日]],-2)</f>
        <v>300</v>
      </c>
      <c r="AD21" s="9">
        <f ca="1">ROUND(テーブル51528[[#This Row],[休日]],-2)</f>
        <v>300</v>
      </c>
      <c r="AE21" s="9"/>
      <c r="AG21" s="9" t="s">
        <v>20</v>
      </c>
      <c r="AH21">
        <f ca="1">ROUND(テーブル5152830[[#This Row],[居住者]],-3)</f>
        <v>27000</v>
      </c>
      <c r="AI21">
        <f ca="1">ROUND(テーブル5152830[[#This Row],[勤務者]],-3)</f>
        <v>57000</v>
      </c>
      <c r="AJ21">
        <f ca="1">ROUND(テーブル5152830[[#This Row],[来街者]],-3)</f>
        <v>76000</v>
      </c>
      <c r="AK21">
        <f ca="1">ROUND(テーブル5152830[[#This Row],[平日]],-2)</f>
        <v>200</v>
      </c>
      <c r="AL21">
        <f ca="1">ROUND(テーブル5152830[[#This Row],[休日]],-2)</f>
        <v>200</v>
      </c>
    </row>
    <row r="22" spans="1:38" x14ac:dyDescent="0.55000000000000004">
      <c r="A22" s="7" t="s">
        <v>21</v>
      </c>
      <c r="B22" s="9">
        <f ca="1">ROUND(テーブル4[[#This Row],[居住者]],-3)</f>
        <v>39000</v>
      </c>
      <c r="C22" s="9">
        <f ca="1">ROUND(テーブル4[[#This Row],[勤務者]],-3)</f>
        <v>63000</v>
      </c>
      <c r="D22" s="9">
        <f ca="1">ROUND(テーブル4[[#This Row],[来街者]],-3)</f>
        <v>62000</v>
      </c>
      <c r="E22" s="9">
        <f ca="1">ROUND(テーブル4[[#This Row],[平日]],-2)</f>
        <v>200</v>
      </c>
      <c r="F22" s="9">
        <f ca="1">ROUND(テーブル4[[#This Row],[休日]],-2)</f>
        <v>200</v>
      </c>
      <c r="G22" s="9"/>
      <c r="I22" s="7" t="s">
        <v>21</v>
      </c>
      <c r="J22" s="9">
        <f ca="1">ROUND(テーブル5[[#This Row],[居住者]],-3)</f>
        <v>38000</v>
      </c>
      <c r="K22" s="9">
        <f ca="1">ROUND(テーブル5[[#This Row],[勤務者]],-3)</f>
        <v>74000</v>
      </c>
      <c r="L22" s="9">
        <f ca="1">ROUND(テーブル5[[#This Row],[来街者]],-3)</f>
        <v>64000</v>
      </c>
      <c r="M22" s="9">
        <f ca="1">ROUND(テーブル5[[#This Row],[平日]],-2)</f>
        <v>200</v>
      </c>
      <c r="N22" s="9">
        <f ca="1">ROUND(テーブル5[[#This Row],[休日]],-2)</f>
        <v>200</v>
      </c>
      <c r="O22" s="9"/>
      <c r="P22" s="11"/>
      <c r="Q22" s="9" t="s">
        <v>21</v>
      </c>
      <c r="R22" s="9">
        <f ca="1">ROUND(テーブル515[[#This Row],[居住者]],-3)</f>
        <v>28000</v>
      </c>
      <c r="S22" s="9">
        <f ca="1">ROUND(テーブル515[[#This Row],[勤務者]],-3)</f>
        <v>61000</v>
      </c>
      <c r="T22" s="9">
        <f ca="1">ROUND(テーブル515[[#This Row],[来街者]],-3)</f>
        <v>72000</v>
      </c>
      <c r="U22" s="9">
        <f ca="1">ROUND(テーブル515[[#This Row],[平日]],-2)</f>
        <v>200</v>
      </c>
      <c r="V22" s="9">
        <f ca="1">ROUND(テーブル515[[#This Row],[休日]],-2)</f>
        <v>200</v>
      </c>
      <c r="W22" s="9"/>
      <c r="Y22" s="9" t="s">
        <v>21</v>
      </c>
      <c r="Z22" s="9">
        <f ca="1">ROUND(テーブル51528[[#This Row],[居住者]],-3)</f>
        <v>28000</v>
      </c>
      <c r="AA22" s="9">
        <f ca="1">ROUND(テーブル51528[[#This Row],[勤務者]],-3)</f>
        <v>50000</v>
      </c>
      <c r="AB22" s="9">
        <f ca="1">ROUND(テーブル51528[[#This Row],[来街者]],-3)</f>
        <v>96000</v>
      </c>
      <c r="AC22" s="9">
        <f ca="1">ROUND(テーブル51528[[#This Row],[平日]],-2)</f>
        <v>300</v>
      </c>
      <c r="AD22" s="9">
        <f ca="1">ROUND(テーブル51528[[#This Row],[休日]],-2)</f>
        <v>200</v>
      </c>
      <c r="AE22" s="9"/>
      <c r="AG22" s="9" t="s">
        <v>21</v>
      </c>
      <c r="AH22">
        <f ca="1">ROUND(テーブル5152830[[#This Row],[居住者]],-3)</f>
        <v>26000</v>
      </c>
      <c r="AI22">
        <f ca="1">ROUND(テーブル5152830[[#This Row],[勤務者]],-3)</f>
        <v>55000</v>
      </c>
      <c r="AJ22">
        <f ca="1">ROUND(テーブル5152830[[#This Row],[来街者]],-3)</f>
        <v>74000</v>
      </c>
      <c r="AK22">
        <f ca="1">ROUND(テーブル5152830[[#This Row],[平日]],-2)</f>
        <v>200</v>
      </c>
      <c r="AL22">
        <f ca="1">ROUND(テーブル5152830[[#This Row],[休日]],-2)</f>
        <v>200</v>
      </c>
    </row>
    <row r="23" spans="1:38" x14ac:dyDescent="0.55000000000000004">
      <c r="A23" s="7" t="s">
        <v>22</v>
      </c>
      <c r="B23" s="9">
        <f ca="1">ROUND(テーブル4[[#This Row],[居住者]],-3)</f>
        <v>37000</v>
      </c>
      <c r="C23" s="9">
        <f ca="1">ROUND(テーブル4[[#This Row],[勤務者]],-3)</f>
        <v>62000</v>
      </c>
      <c r="D23" s="9">
        <f ca="1">ROUND(テーブル4[[#This Row],[来街者]],-3)</f>
        <v>60000</v>
      </c>
      <c r="E23" s="9">
        <f ca="1">ROUND(テーブル4[[#This Row],[平日]],-2)</f>
        <v>200</v>
      </c>
      <c r="F23" s="9">
        <f ca="1">ROUND(テーブル4[[#This Row],[休日]],-2)</f>
        <v>100</v>
      </c>
      <c r="G23" s="9"/>
      <c r="I23" s="7" t="s">
        <v>22</v>
      </c>
      <c r="J23" s="9">
        <f ca="1">ROUND(テーブル5[[#This Row],[居住者]],-3)</f>
        <v>37000</v>
      </c>
      <c r="K23" s="9">
        <f ca="1">ROUND(テーブル5[[#This Row],[勤務者]],-3)</f>
        <v>73000</v>
      </c>
      <c r="L23" s="9">
        <f ca="1">ROUND(テーブル5[[#This Row],[来街者]],-3)</f>
        <v>62000</v>
      </c>
      <c r="M23" s="9">
        <f ca="1">ROUND(テーブル5[[#This Row],[平日]],-2)</f>
        <v>200</v>
      </c>
      <c r="N23" s="9">
        <f ca="1">ROUND(テーブル5[[#This Row],[休日]],-2)</f>
        <v>100</v>
      </c>
      <c r="O23" s="9"/>
      <c r="P23" s="11"/>
      <c r="Q23" s="9" t="s">
        <v>22</v>
      </c>
      <c r="R23" s="9">
        <f ca="1">ROUND(テーブル515[[#This Row],[居住者]],-3)</f>
        <v>27000</v>
      </c>
      <c r="S23" s="9">
        <f ca="1">ROUND(テーブル515[[#This Row],[勤務者]],-3)</f>
        <v>60000</v>
      </c>
      <c r="T23" s="9">
        <f ca="1">ROUND(テーブル515[[#This Row],[来街者]],-3)</f>
        <v>69000</v>
      </c>
      <c r="U23" s="9">
        <f ca="1">ROUND(テーブル515[[#This Row],[平日]],-2)</f>
        <v>200</v>
      </c>
      <c r="V23" s="9">
        <f ca="1">ROUND(テーブル515[[#This Row],[休日]],-2)</f>
        <v>200</v>
      </c>
      <c r="W23" s="9"/>
      <c r="Y23" s="9" t="s">
        <v>22</v>
      </c>
      <c r="Z23" s="9">
        <f ca="1">ROUND(テーブル51528[[#This Row],[居住者]],-3)</f>
        <v>29000</v>
      </c>
      <c r="AA23" s="9">
        <f ca="1">ROUND(テーブル51528[[#This Row],[勤務者]],-3)</f>
        <v>48000</v>
      </c>
      <c r="AB23" s="9">
        <f ca="1">ROUND(テーブル51528[[#This Row],[来街者]],-3)</f>
        <v>95000</v>
      </c>
      <c r="AC23" s="9">
        <f ca="1">ROUND(テーブル51528[[#This Row],[平日]],-2)</f>
        <v>300</v>
      </c>
      <c r="AD23" s="9">
        <f ca="1">ROUND(テーブル51528[[#This Row],[休日]],-2)</f>
        <v>300</v>
      </c>
      <c r="AE23" s="9"/>
      <c r="AG23" s="9" t="s">
        <v>22</v>
      </c>
      <c r="AH23">
        <f ca="1">ROUND(テーブル5152830[[#This Row],[居住者]],-3)</f>
        <v>28000</v>
      </c>
      <c r="AI23">
        <f ca="1">ROUND(テーブル5152830[[#This Row],[勤務者]],-3)</f>
        <v>54000</v>
      </c>
      <c r="AJ23">
        <f ca="1">ROUND(テーブル5152830[[#This Row],[来街者]],-3)</f>
        <v>72000</v>
      </c>
      <c r="AK23">
        <f ca="1">ROUND(テーブル5152830[[#This Row],[平日]],-2)</f>
        <v>200</v>
      </c>
      <c r="AL23">
        <f ca="1">ROUND(テーブル5152830[[#This Row],[休日]],-2)</f>
        <v>200</v>
      </c>
    </row>
    <row r="24" spans="1:38" x14ac:dyDescent="0.55000000000000004">
      <c r="A24" s="7" t="s">
        <v>23</v>
      </c>
      <c r="B24" s="9">
        <f ca="1">ROUND(テーブル4[[#This Row],[居住者]],-3)</f>
        <v>37000</v>
      </c>
      <c r="C24" s="9">
        <f ca="1">ROUND(テーブル4[[#This Row],[勤務者]],-3)</f>
        <v>61000</v>
      </c>
      <c r="D24" s="9">
        <f ca="1">ROUND(テーブル4[[#This Row],[来街者]],-3)</f>
        <v>55000</v>
      </c>
      <c r="E24" s="9">
        <f ca="1">ROUND(テーブル4[[#This Row],[平日]],-2)</f>
        <v>200</v>
      </c>
      <c r="F24" s="9">
        <f ca="1">ROUND(テーブル4[[#This Row],[休日]],-2)</f>
        <v>100</v>
      </c>
      <c r="G24" s="9"/>
      <c r="I24" s="7" t="s">
        <v>23</v>
      </c>
      <c r="J24" s="9">
        <f ca="1">ROUND(テーブル5[[#This Row],[居住者]],-3)</f>
        <v>37000</v>
      </c>
      <c r="K24" s="9">
        <f ca="1">ROUND(テーブル5[[#This Row],[勤務者]],-3)</f>
        <v>73000</v>
      </c>
      <c r="L24" s="9">
        <f ca="1">ROUND(テーブル5[[#This Row],[来街者]],-3)</f>
        <v>58000</v>
      </c>
      <c r="M24" s="9">
        <f ca="1">ROUND(テーブル5[[#This Row],[平日]],-2)</f>
        <v>200</v>
      </c>
      <c r="N24" s="9">
        <f ca="1">ROUND(テーブル5[[#This Row],[休日]],-2)</f>
        <v>100</v>
      </c>
      <c r="O24" s="9"/>
      <c r="P24" s="11"/>
      <c r="Q24" s="9" t="s">
        <v>23</v>
      </c>
      <c r="R24" s="9">
        <f ca="1">ROUND(テーブル515[[#This Row],[居住者]],-3)</f>
        <v>27000</v>
      </c>
      <c r="S24" s="9">
        <f ca="1">ROUND(テーブル515[[#This Row],[勤務者]],-3)</f>
        <v>59000</v>
      </c>
      <c r="T24" s="9">
        <f ca="1">ROUND(テーブル515[[#This Row],[来街者]],-3)</f>
        <v>65000</v>
      </c>
      <c r="U24" s="9">
        <f ca="1">ROUND(テーブル515[[#This Row],[平日]],-2)</f>
        <v>200</v>
      </c>
      <c r="V24" s="9">
        <f ca="1">ROUND(テーブル515[[#This Row],[休日]],-2)</f>
        <v>200</v>
      </c>
      <c r="W24" s="9"/>
      <c r="Y24" s="9" t="s">
        <v>23</v>
      </c>
      <c r="Z24" s="9">
        <f ca="1">ROUND(テーブル51528[[#This Row],[居住者]],-3)</f>
        <v>30000</v>
      </c>
      <c r="AA24" s="9">
        <f ca="1">ROUND(テーブル51528[[#This Row],[勤務者]],-3)</f>
        <v>48000</v>
      </c>
      <c r="AB24" s="9">
        <f ca="1">ROUND(テーブル51528[[#This Row],[来街者]],-3)</f>
        <v>94000</v>
      </c>
      <c r="AC24" s="9">
        <f ca="1">ROUND(テーブル51528[[#This Row],[平日]],-2)</f>
        <v>300</v>
      </c>
      <c r="AD24" s="9">
        <f ca="1">ROUND(テーブル51528[[#This Row],[休日]],-2)</f>
        <v>200</v>
      </c>
      <c r="AE24" s="9"/>
      <c r="AG24" s="9" t="s">
        <v>23</v>
      </c>
      <c r="AH24">
        <f ca="1">ROUND(テーブル5152830[[#This Row],[居住者]],-3)</f>
        <v>29000</v>
      </c>
      <c r="AI24">
        <f ca="1">ROUND(テーブル5152830[[#This Row],[勤務者]],-3)</f>
        <v>54000</v>
      </c>
      <c r="AJ24">
        <f ca="1">ROUND(テーブル5152830[[#This Row],[来街者]],-3)</f>
        <v>67000</v>
      </c>
      <c r="AK24">
        <f ca="1">ROUND(テーブル5152830[[#This Row],[平日]],-2)</f>
        <v>200</v>
      </c>
      <c r="AL24">
        <f ca="1">ROUND(テーブル5152830[[#This Row],[休日]],-2)</f>
        <v>200</v>
      </c>
    </row>
    <row r="25" spans="1:38" x14ac:dyDescent="0.55000000000000004">
      <c r="A25" s="7" t="s">
        <v>24</v>
      </c>
      <c r="B25" s="9">
        <f ca="1">ROUND(テーブル4[[#This Row],[居住者]],-3)</f>
        <v>38000</v>
      </c>
      <c r="C25" s="9">
        <f ca="1">ROUND(テーブル4[[#This Row],[勤務者]],-3)</f>
        <v>58000</v>
      </c>
      <c r="D25" s="9">
        <f ca="1">ROUND(テーブル4[[#This Row],[来街者]],-3)</f>
        <v>49000</v>
      </c>
      <c r="E25" s="9">
        <f ca="1">ROUND(テーブル4[[#This Row],[平日]],-2)</f>
        <v>100</v>
      </c>
      <c r="F25" s="9">
        <f ca="1">ROUND(テーブル4[[#This Row],[休日]],-2)</f>
        <v>100</v>
      </c>
      <c r="G25" s="9"/>
      <c r="I25" s="7" t="s">
        <v>24</v>
      </c>
      <c r="J25" s="9">
        <f ca="1">ROUND(テーブル5[[#This Row],[居住者]],-3)</f>
        <v>44000</v>
      </c>
      <c r="K25" s="9">
        <f ca="1">ROUND(テーブル5[[#This Row],[勤務者]],-3)</f>
        <v>72000</v>
      </c>
      <c r="L25" s="9">
        <f ca="1">ROUND(テーブル5[[#This Row],[来街者]],-3)</f>
        <v>50000</v>
      </c>
      <c r="M25" s="9">
        <f ca="1">ROUND(テーブル5[[#This Row],[平日]],-2)</f>
        <v>100</v>
      </c>
      <c r="N25" s="9">
        <f ca="1">ROUND(テーブル5[[#This Row],[休日]],-2)</f>
        <v>100</v>
      </c>
      <c r="O25" s="9"/>
      <c r="P25" s="11"/>
      <c r="Q25" s="9" t="s">
        <v>24</v>
      </c>
      <c r="R25" s="9">
        <f ca="1">ROUND(テーブル515[[#This Row],[居住者]],-3)</f>
        <v>29000</v>
      </c>
      <c r="S25" s="9">
        <f ca="1">ROUND(テーブル515[[#This Row],[勤務者]],-3)</f>
        <v>56000</v>
      </c>
      <c r="T25" s="9">
        <f ca="1">ROUND(テーブル515[[#This Row],[来街者]],-3)</f>
        <v>56000</v>
      </c>
      <c r="U25" s="9">
        <f ca="1">ROUND(テーブル515[[#This Row],[平日]],-2)</f>
        <v>200</v>
      </c>
      <c r="V25" s="9">
        <f ca="1">ROUND(テーブル515[[#This Row],[休日]],-2)</f>
        <v>100</v>
      </c>
      <c r="W25" s="9"/>
      <c r="Y25" s="9" t="s">
        <v>24</v>
      </c>
      <c r="Z25" s="9">
        <f ca="1">ROUND(テーブル51528[[#This Row],[居住者]],-3)</f>
        <v>35000</v>
      </c>
      <c r="AA25" s="9">
        <f ca="1">ROUND(テーブル51528[[#This Row],[勤務者]],-3)</f>
        <v>45000</v>
      </c>
      <c r="AB25" s="9">
        <f ca="1">ROUND(テーブル51528[[#This Row],[来街者]],-3)</f>
        <v>91000</v>
      </c>
      <c r="AC25" s="9">
        <f ca="1">ROUND(テーブル51528[[#This Row],[平日]],-2)</f>
        <v>300</v>
      </c>
      <c r="AD25" s="9">
        <f ca="1">ROUND(テーブル51528[[#This Row],[休日]],-2)</f>
        <v>200</v>
      </c>
      <c r="AE25" s="9"/>
      <c r="AG25" s="9" t="s">
        <v>24</v>
      </c>
      <c r="AH25">
        <f ca="1">ROUND(テーブル5152830[[#This Row],[居住者]],-3)</f>
        <v>29000</v>
      </c>
      <c r="AI25">
        <f ca="1">ROUND(テーブル5152830[[#This Row],[勤務者]],-3)</f>
        <v>54000</v>
      </c>
      <c r="AJ25">
        <f ca="1">ROUND(テーブル5152830[[#This Row],[来街者]],-3)</f>
        <v>63000</v>
      </c>
      <c r="AK25">
        <f ca="1">ROUND(テーブル5152830[[#This Row],[平日]],-2)</f>
        <v>200</v>
      </c>
      <c r="AL25">
        <f ca="1">ROUND(テーブル5152830[[#This Row],[休日]],-2)</f>
        <v>200</v>
      </c>
    </row>
    <row r="26" spans="1:38" x14ac:dyDescent="0.55000000000000004">
      <c r="A26" s="7" t="s">
        <v>25</v>
      </c>
      <c r="B26" s="9">
        <f ca="1">ROUND(テーブル4[[#This Row],[居住者]],-3)</f>
        <v>38000</v>
      </c>
      <c r="C26" s="9">
        <f ca="1">ROUND(テーブル4[[#This Row],[勤務者]],-3)</f>
        <v>56000</v>
      </c>
      <c r="D26" s="9">
        <f ca="1">ROUND(テーブル4[[#This Row],[来街者]],-3)</f>
        <v>40000</v>
      </c>
      <c r="E26" s="9">
        <f ca="1">ROUND(テーブル4[[#This Row],[平日]],-2)</f>
        <v>100</v>
      </c>
      <c r="F26" s="9">
        <f ca="1">ROUND(テーブル4[[#This Row],[休日]],-2)</f>
        <v>100</v>
      </c>
      <c r="G26" s="9"/>
      <c r="I26" s="7" t="s">
        <v>25</v>
      </c>
      <c r="J26" s="9">
        <f ca="1">ROUND(テーブル5[[#This Row],[居住者]],-3)</f>
        <v>45000</v>
      </c>
      <c r="K26" s="9">
        <f ca="1">ROUND(テーブル5[[#This Row],[勤務者]],-3)</f>
        <v>72000</v>
      </c>
      <c r="L26" s="9">
        <f ca="1">ROUND(テーブル5[[#This Row],[来街者]],-3)</f>
        <v>43000</v>
      </c>
      <c r="M26" s="9">
        <f ca="1">ROUND(テーブル5[[#This Row],[平日]],-2)</f>
        <v>100</v>
      </c>
      <c r="N26" s="9">
        <f ca="1">ROUND(テーブル5[[#This Row],[休日]],-2)</f>
        <v>100</v>
      </c>
      <c r="O26" s="9"/>
      <c r="P26" s="11"/>
      <c r="Q26" s="9" t="s">
        <v>25</v>
      </c>
      <c r="R26" s="9">
        <f ca="1">ROUND(テーブル515[[#This Row],[居住者]],-3)</f>
        <v>30000</v>
      </c>
      <c r="S26" s="9">
        <f ca="1">ROUND(テーブル515[[#This Row],[勤務者]],-3)</f>
        <v>57000</v>
      </c>
      <c r="T26" s="9">
        <f ca="1">ROUND(テーブル515[[#This Row],[来街者]],-3)</f>
        <v>51000</v>
      </c>
      <c r="U26" s="9">
        <f ca="1">ROUND(テーブル515[[#This Row],[平日]],-2)</f>
        <v>100</v>
      </c>
      <c r="V26" s="9">
        <f ca="1">ROUND(テーブル515[[#This Row],[休日]],-2)</f>
        <v>100</v>
      </c>
      <c r="W26" s="9"/>
      <c r="Y26" s="9" t="s">
        <v>25</v>
      </c>
      <c r="Z26" s="9">
        <f ca="1">ROUND(テーブル51528[[#This Row],[居住者]],-3)</f>
        <v>42000</v>
      </c>
      <c r="AA26" s="9">
        <f ca="1">ROUND(テーブル51528[[#This Row],[勤務者]],-3)</f>
        <v>45000</v>
      </c>
      <c r="AB26" s="9">
        <f ca="1">ROUND(テーブル51528[[#This Row],[来街者]],-3)</f>
        <v>88000</v>
      </c>
      <c r="AC26" s="9">
        <f ca="1">ROUND(テーブル51528[[#This Row],[平日]],-2)</f>
        <v>200</v>
      </c>
      <c r="AD26" s="9">
        <f ca="1">ROUND(テーブル51528[[#This Row],[休日]],-2)</f>
        <v>200</v>
      </c>
      <c r="AE26" s="9"/>
      <c r="AG26" s="9" t="s">
        <v>25</v>
      </c>
      <c r="AH26">
        <f ca="1">ROUND(テーブル5152830[[#This Row],[居住者]],-3)</f>
        <v>31000</v>
      </c>
      <c r="AI26">
        <f ca="1">ROUND(テーブル5152830[[#This Row],[勤務者]],-3)</f>
        <v>54000</v>
      </c>
      <c r="AJ26">
        <f ca="1">ROUND(テーブル5152830[[#This Row],[来街者]],-3)</f>
        <v>66000</v>
      </c>
      <c r="AK26">
        <f ca="1">ROUND(テーブル5152830[[#This Row],[平日]],-2)</f>
        <v>200</v>
      </c>
      <c r="AL26">
        <f ca="1">ROUND(テーブル5152830[[#This Row],[休日]],-2)</f>
        <v>200</v>
      </c>
    </row>
    <row r="27" spans="1:38" x14ac:dyDescent="0.55000000000000004">
      <c r="A27" s="7" t="s">
        <v>26</v>
      </c>
      <c r="B27" s="9">
        <f ca="1">ROUND(テーブル4[[#This Row],[居住者]],-3)</f>
        <v>37000</v>
      </c>
      <c r="C27" s="9">
        <f ca="1">ROUND(テーブル4[[#This Row],[勤務者]],-3)</f>
        <v>50000</v>
      </c>
      <c r="D27" s="9">
        <f ca="1">ROUND(テーブル4[[#This Row],[来街者]],-3)</f>
        <v>39000</v>
      </c>
      <c r="E27" s="9">
        <f ca="1">ROUND(テーブル4[[#This Row],[平日]],-2)</f>
        <v>100</v>
      </c>
      <c r="F27" s="9">
        <f ca="1">ROUND(テーブル4[[#This Row],[休日]],-2)</f>
        <v>100</v>
      </c>
      <c r="G27" s="9"/>
      <c r="I27" s="7" t="s">
        <v>26</v>
      </c>
      <c r="J27" s="9">
        <f ca="1">ROUND(テーブル5[[#This Row],[居住者]],-3)</f>
        <v>44000</v>
      </c>
      <c r="K27" s="9">
        <f ca="1">ROUND(テーブル5[[#This Row],[勤務者]],-3)</f>
        <v>70000</v>
      </c>
      <c r="L27" s="9">
        <f ca="1">ROUND(テーブル5[[#This Row],[来街者]],-3)</f>
        <v>40000</v>
      </c>
      <c r="M27" s="9">
        <f ca="1">ROUND(テーブル5[[#This Row],[平日]],-2)</f>
        <v>100</v>
      </c>
      <c r="N27" s="9">
        <f ca="1">ROUND(テーブル5[[#This Row],[休日]],-2)</f>
        <v>100</v>
      </c>
      <c r="O27" s="9"/>
      <c r="P27" s="11"/>
      <c r="Q27" s="9" t="s">
        <v>26</v>
      </c>
      <c r="R27" s="9">
        <f ca="1">ROUND(テーブル515[[#This Row],[居住者]],-3)</f>
        <v>33000</v>
      </c>
      <c r="S27" s="9">
        <f ca="1">ROUND(テーブル515[[#This Row],[勤務者]],-3)</f>
        <v>56000</v>
      </c>
      <c r="T27" s="9">
        <f ca="1">ROUND(テーブル515[[#This Row],[来街者]],-3)</f>
        <v>48000</v>
      </c>
      <c r="U27" s="9">
        <f ca="1">ROUND(テーブル515[[#This Row],[平日]],-2)</f>
        <v>100</v>
      </c>
      <c r="V27" s="9">
        <f ca="1">ROUND(テーブル515[[#This Row],[休日]],-2)</f>
        <v>100</v>
      </c>
      <c r="W27" s="9"/>
      <c r="Y27" s="9" t="s">
        <v>26</v>
      </c>
      <c r="Z27" s="9">
        <f ca="1">ROUND(テーブル51528[[#This Row],[居住者]],-3)</f>
        <v>54000</v>
      </c>
      <c r="AA27" s="9">
        <f ca="1">ROUND(テーブル51528[[#This Row],[勤務者]],-3)</f>
        <v>45000</v>
      </c>
      <c r="AB27" s="9">
        <f ca="1">ROUND(テーブル51528[[#This Row],[来街者]],-3)</f>
        <v>85000</v>
      </c>
      <c r="AC27" s="9">
        <f ca="1">ROUND(テーブル51528[[#This Row],[平日]],-2)</f>
        <v>200</v>
      </c>
      <c r="AD27" s="9">
        <f ca="1">ROUND(テーブル51528[[#This Row],[休日]],-2)</f>
        <v>200</v>
      </c>
      <c r="AE27" s="9"/>
      <c r="AG27" s="9" t="s">
        <v>26</v>
      </c>
      <c r="AH27">
        <f ca="1">ROUND(テーブル5152830[[#This Row],[居住者]],-3)</f>
        <v>43000</v>
      </c>
      <c r="AI27">
        <f ca="1">ROUND(テーブル5152830[[#This Row],[勤務者]],-3)</f>
        <v>52000</v>
      </c>
      <c r="AJ27">
        <f ca="1">ROUND(テーブル5152830[[#This Row],[来街者]],-3)</f>
        <v>65000</v>
      </c>
      <c r="AK27">
        <f ca="1">ROUND(テーブル5152830[[#This Row],[平日]],-2)</f>
        <v>200</v>
      </c>
      <c r="AL27">
        <f ca="1">ROUND(テーブル5152830[[#This Row],[休日]],-2)</f>
        <v>200</v>
      </c>
    </row>
    <row r="28" spans="1:38" x14ac:dyDescent="0.55000000000000004">
      <c r="A28" s="7" t="s">
        <v>27</v>
      </c>
      <c r="B28" s="9">
        <f ca="1">ROUND(テーブル4[[#This Row],[居住者]],-3)</f>
        <v>36000</v>
      </c>
      <c r="C28" s="9">
        <f ca="1">ROUND(テーブル4[[#This Row],[勤務者]],-3)</f>
        <v>45000</v>
      </c>
      <c r="D28" s="9">
        <f ca="1">ROUND(テーブル4[[#This Row],[来街者]],-3)</f>
        <v>37000</v>
      </c>
      <c r="E28" s="9">
        <f ca="1">ROUND(テーブル4[[#This Row],[平日]],-2)</f>
        <v>100</v>
      </c>
      <c r="F28" s="9">
        <f ca="1">ROUND(テーブル4[[#This Row],[休日]],-2)</f>
        <v>100</v>
      </c>
      <c r="G28" s="9"/>
      <c r="I28" s="7" t="s">
        <v>27</v>
      </c>
      <c r="J28" s="9">
        <f ca="1">ROUND(テーブル5[[#This Row],[居住者]],-3)</f>
        <v>43000</v>
      </c>
      <c r="K28" s="9">
        <f ca="1">ROUND(テーブル5[[#This Row],[勤務者]],-3)</f>
        <v>65000</v>
      </c>
      <c r="L28" s="9">
        <f ca="1">ROUND(テーブル5[[#This Row],[来街者]],-3)</f>
        <v>39000</v>
      </c>
      <c r="M28" s="9">
        <f ca="1">ROUND(テーブル5[[#This Row],[平日]],-2)</f>
        <v>100</v>
      </c>
      <c r="N28" s="9">
        <f ca="1">ROUND(テーブル5[[#This Row],[休日]],-2)</f>
        <v>100</v>
      </c>
      <c r="O28" s="9"/>
      <c r="P28" s="11"/>
      <c r="Q28" s="9" t="s">
        <v>27</v>
      </c>
      <c r="R28" s="9">
        <f ca="1">ROUND(テーブル515[[#This Row],[居住者]],-3)</f>
        <v>33000</v>
      </c>
      <c r="S28" s="9">
        <f ca="1">ROUND(テーブル515[[#This Row],[勤務者]],-3)</f>
        <v>51000</v>
      </c>
      <c r="T28" s="9">
        <f ca="1">ROUND(テーブル515[[#This Row],[来街者]],-3)</f>
        <v>46000</v>
      </c>
      <c r="U28" s="9">
        <f ca="1">ROUND(テーブル515[[#This Row],[平日]],-2)</f>
        <v>100</v>
      </c>
      <c r="V28" s="9">
        <f ca="1">ROUND(テーブル515[[#This Row],[休日]],-2)</f>
        <v>100</v>
      </c>
      <c r="W28" s="9"/>
      <c r="Y28" s="9" t="s">
        <v>27</v>
      </c>
      <c r="Z28" s="9">
        <f ca="1">ROUND(テーブル51528[[#This Row],[居住者]],-3)</f>
        <v>56000</v>
      </c>
      <c r="AA28" s="9">
        <f ca="1">ROUND(テーブル51528[[#This Row],[勤務者]],-3)</f>
        <v>39000</v>
      </c>
      <c r="AB28" s="9">
        <f ca="1">ROUND(テーブル51528[[#This Row],[来街者]],-3)</f>
        <v>73000</v>
      </c>
      <c r="AC28" s="9">
        <f ca="1">ROUND(テーブル51528[[#This Row],[平日]],-2)</f>
        <v>200</v>
      </c>
      <c r="AD28" s="9">
        <f ca="1">ROUND(テーブル51528[[#This Row],[休日]],-2)</f>
        <v>200</v>
      </c>
      <c r="AE28" s="9"/>
      <c r="AG28" s="9" t="s">
        <v>27</v>
      </c>
      <c r="AH28">
        <f ca="1">ROUND(テーブル5152830[[#This Row],[居住者]],-3)</f>
        <v>46000</v>
      </c>
      <c r="AI28">
        <f ca="1">ROUND(テーブル5152830[[#This Row],[勤務者]],-3)</f>
        <v>44000</v>
      </c>
      <c r="AJ28">
        <f ca="1">ROUND(テーブル5152830[[#This Row],[来街者]],-3)</f>
        <v>60000</v>
      </c>
      <c r="AK28">
        <f ca="1">ROUND(テーブル5152830[[#This Row],[平日]],-2)</f>
        <v>100</v>
      </c>
      <c r="AL28">
        <f ca="1">ROUND(テーブル5152830[[#This Row],[休日]],-2)</f>
        <v>200</v>
      </c>
    </row>
    <row r="29" spans="1:38" x14ac:dyDescent="0.55000000000000004">
      <c r="A29" s="7" t="s">
        <v>28</v>
      </c>
      <c r="B29" s="9">
        <f ca="1">ROUND(テーブル4[[#This Row],[居住者]],-3)</f>
        <v>38000</v>
      </c>
      <c r="C29" s="9">
        <f ca="1">ROUND(テーブル4[[#This Row],[勤務者]],-3)</f>
        <v>46000</v>
      </c>
      <c r="D29" s="9">
        <f ca="1">ROUND(テーブル4[[#This Row],[来街者]],-3)</f>
        <v>45000</v>
      </c>
      <c r="E29" s="9">
        <f ca="1">ROUND(テーブル4[[#This Row],[平日]],-2)</f>
        <v>100</v>
      </c>
      <c r="F29" s="9">
        <f ca="1">ROUND(テーブル4[[#This Row],[休日]],-2)</f>
        <v>100</v>
      </c>
      <c r="G29" s="9"/>
      <c r="I29" s="7" t="s">
        <v>28</v>
      </c>
      <c r="J29" s="9">
        <f ca="1">ROUND(テーブル5[[#This Row],[居住者]],-3)</f>
        <v>41000</v>
      </c>
      <c r="K29" s="9">
        <f ca="1">ROUND(テーブル5[[#This Row],[勤務者]],-3)</f>
        <v>56000</v>
      </c>
      <c r="L29" s="9">
        <f ca="1">ROUND(テーブル5[[#This Row],[来街者]],-3)</f>
        <v>43000</v>
      </c>
      <c r="M29" s="9">
        <f ca="1">ROUND(テーブル5[[#This Row],[平日]],-2)</f>
        <v>100</v>
      </c>
      <c r="N29" s="9">
        <f ca="1">ROUND(テーブル5[[#This Row],[休日]],-2)</f>
        <v>100</v>
      </c>
      <c r="O29" s="9"/>
      <c r="P29" s="11"/>
      <c r="Q29" s="9" t="s">
        <v>28</v>
      </c>
      <c r="R29" s="9">
        <f ca="1">ROUND(テーブル515[[#This Row],[居住者]],-3)</f>
        <v>33000</v>
      </c>
      <c r="S29" s="9">
        <f ca="1">ROUND(テーブル515[[#This Row],[勤務者]],-3)</f>
        <v>44000</v>
      </c>
      <c r="T29" s="9">
        <f ca="1">ROUND(テーブル515[[#This Row],[来街者]],-3)</f>
        <v>49000</v>
      </c>
      <c r="U29" s="9">
        <f ca="1">ROUND(テーブル515[[#This Row],[平日]],-2)</f>
        <v>100</v>
      </c>
      <c r="V29" s="9">
        <f ca="1">ROUND(テーブル515[[#This Row],[休日]],-2)</f>
        <v>200</v>
      </c>
      <c r="W29" s="9"/>
      <c r="Y29" s="9" t="s">
        <v>28</v>
      </c>
      <c r="Z29" s="9">
        <f ca="1">ROUND(テーブル51528[[#This Row],[居住者]],-3)</f>
        <v>56000</v>
      </c>
      <c r="AA29" s="9">
        <f ca="1">ROUND(テーブル51528[[#This Row],[勤務者]],-3)</f>
        <v>29000</v>
      </c>
      <c r="AB29" s="9">
        <f ca="1">ROUND(テーブル51528[[#This Row],[来街者]],-3)</f>
        <v>80000</v>
      </c>
      <c r="AC29" s="9">
        <f ca="1">ROUND(テーブル51528[[#This Row],[平日]],-2)</f>
        <v>200</v>
      </c>
      <c r="AD29" s="9">
        <f ca="1">ROUND(テーブル51528[[#This Row],[休日]],-2)</f>
        <v>300</v>
      </c>
      <c r="AE29" s="9"/>
      <c r="AG29" s="9" t="s">
        <v>28</v>
      </c>
      <c r="AH29">
        <f ca="1">ROUND(テーブル5152830[[#This Row],[居住者]],-3)</f>
        <v>48000</v>
      </c>
      <c r="AI29">
        <f ca="1">ROUND(テーブル5152830[[#This Row],[勤務者]],-3)</f>
        <v>41000</v>
      </c>
      <c r="AJ29">
        <f ca="1">ROUND(テーブル5152830[[#This Row],[来街者]],-3)</f>
        <v>70000</v>
      </c>
      <c r="AK29">
        <f ca="1">ROUND(テーブル5152830[[#This Row],[平日]],-2)</f>
        <v>200</v>
      </c>
      <c r="AL29">
        <f ca="1">ROUND(テーブル5152830[[#This Row],[休日]],-2)</f>
        <v>300</v>
      </c>
    </row>
    <row r="30" spans="1:38" x14ac:dyDescent="0.55000000000000004">
      <c r="A30" s="7" t="s">
        <v>29</v>
      </c>
      <c r="B30" s="9">
        <f ca="1">ROUND(テーブル4[[#This Row],[居住者]],-3)</f>
        <v>42000</v>
      </c>
      <c r="C30" s="9">
        <f ca="1">ROUND(テーブル4[[#This Row],[勤務者]],-3)</f>
        <v>42000</v>
      </c>
      <c r="D30" s="9">
        <f ca="1">ROUND(テーブル4[[#This Row],[来街者]],-3)</f>
        <v>57000</v>
      </c>
      <c r="E30" s="9">
        <f ca="1">ROUND(テーブル4[[#This Row],[平日]],-2)</f>
        <v>200</v>
      </c>
      <c r="F30" s="9">
        <f ca="1">ROUND(テーブル4[[#This Row],[休日]],-2)</f>
        <v>200</v>
      </c>
      <c r="G30" s="9"/>
      <c r="I30" s="7" t="s">
        <v>29</v>
      </c>
      <c r="J30" s="9">
        <f ca="1">ROUND(テーブル5[[#This Row],[居住者]],-3)</f>
        <v>42000</v>
      </c>
      <c r="K30" s="9">
        <f ca="1">ROUND(テーブル5[[#This Row],[勤務者]],-3)</f>
        <v>43000</v>
      </c>
      <c r="L30" s="9">
        <f ca="1">ROUND(テーブル5[[#This Row],[来街者]],-3)</f>
        <v>50000</v>
      </c>
      <c r="M30" s="9">
        <f ca="1">ROUND(テーブル5[[#This Row],[平日]],-2)</f>
        <v>100</v>
      </c>
      <c r="N30" s="9">
        <f ca="1">ROUND(テーブル5[[#This Row],[休日]],-2)</f>
        <v>200</v>
      </c>
      <c r="O30" s="9"/>
      <c r="P30" s="11"/>
      <c r="Q30" s="9" t="s">
        <v>29</v>
      </c>
      <c r="R30" s="9">
        <f ca="1">ROUND(テーブル515[[#This Row],[居住者]],-3)</f>
        <v>31000</v>
      </c>
      <c r="S30" s="9">
        <f ca="1">ROUND(テーブル515[[#This Row],[勤務者]],-3)</f>
        <v>30000</v>
      </c>
      <c r="T30" s="9">
        <f ca="1">ROUND(テーブル515[[#This Row],[来街者]],-3)</f>
        <v>52000</v>
      </c>
      <c r="U30" s="9">
        <f ca="1">ROUND(テーブル515[[#This Row],[平日]],-2)</f>
        <v>100</v>
      </c>
      <c r="V30" s="9">
        <f ca="1">ROUND(テーブル515[[#This Row],[休日]],-2)</f>
        <v>200</v>
      </c>
      <c r="W30" s="9"/>
      <c r="Y30" s="9" t="s">
        <v>29</v>
      </c>
      <c r="Z30" s="9">
        <f ca="1">ROUND(テーブル51528[[#This Row],[居住者]],-3)</f>
        <v>56000</v>
      </c>
      <c r="AA30" s="9">
        <f ca="1">ROUND(テーブル51528[[#This Row],[勤務者]],-3)</f>
        <v>18000</v>
      </c>
      <c r="AB30" s="9">
        <f ca="1">ROUND(テーブル51528[[#This Row],[来街者]],-3)</f>
        <v>93000</v>
      </c>
      <c r="AC30" s="9">
        <f ca="1">ROUND(テーブル51528[[#This Row],[平日]],-2)</f>
        <v>200</v>
      </c>
      <c r="AD30" s="9">
        <f ca="1">ROUND(テーブル51528[[#This Row],[休日]],-2)</f>
        <v>300</v>
      </c>
      <c r="AE30" s="9"/>
      <c r="AG30" s="9" t="s">
        <v>29</v>
      </c>
      <c r="AH30">
        <f ca="1">ROUND(テーブル5152830[[#This Row],[居住者]],-3)</f>
        <v>51000</v>
      </c>
      <c r="AI30">
        <f ca="1">ROUND(テーブル5152830[[#This Row],[勤務者]],-3)</f>
        <v>41000</v>
      </c>
      <c r="AJ30">
        <f ca="1">ROUND(テーブル5152830[[#This Row],[来街者]],-3)</f>
        <v>89000</v>
      </c>
      <c r="AK30">
        <f ca="1">ROUND(テーブル5152830[[#This Row],[平日]],-2)</f>
        <v>200</v>
      </c>
      <c r="AL30">
        <f ca="1">ROUND(テーブル5152830[[#This Row],[休日]],-2)</f>
        <v>300</v>
      </c>
    </row>
    <row r="31" spans="1:38" x14ac:dyDescent="0.55000000000000004">
      <c r="A31" s="7" t="s">
        <v>30</v>
      </c>
      <c r="B31" s="9">
        <f ca="1">ROUND(テーブル4[[#This Row],[居住者]],-3)</f>
        <v>46000</v>
      </c>
      <c r="C31" s="9">
        <f ca="1">ROUND(テーブル4[[#This Row],[勤務者]],-3)</f>
        <v>35000</v>
      </c>
      <c r="D31" s="9">
        <f ca="1">ROUND(テーブル4[[#This Row],[来街者]],-3)</f>
        <v>69000</v>
      </c>
      <c r="E31" s="9">
        <f ca="1">ROUND(テーブル4[[#This Row],[平日]],-2)</f>
        <v>200</v>
      </c>
      <c r="F31" s="9">
        <f ca="1">ROUND(テーブル4[[#This Row],[休日]],-2)</f>
        <v>200</v>
      </c>
      <c r="G31" s="9"/>
      <c r="I31" s="7" t="s">
        <v>30</v>
      </c>
      <c r="J31" s="9">
        <f ca="1">ROUND(テーブル5[[#This Row],[居住者]],-3)</f>
        <v>38000</v>
      </c>
      <c r="K31" s="9">
        <f ca="1">ROUND(テーブル5[[#This Row],[勤務者]],-3)</f>
        <v>30000</v>
      </c>
      <c r="L31" s="9">
        <f ca="1">ROUND(テーブル5[[#This Row],[来街者]],-3)</f>
        <v>56000</v>
      </c>
      <c r="M31" s="9">
        <f ca="1">ROUND(テーブル5[[#This Row],[平日]],-2)</f>
        <v>100</v>
      </c>
      <c r="N31" s="9">
        <f ca="1">ROUND(テーブル5[[#This Row],[休日]],-2)</f>
        <v>200</v>
      </c>
      <c r="O31" s="9"/>
      <c r="P31" s="11"/>
      <c r="Q31" s="9" t="s">
        <v>30</v>
      </c>
      <c r="R31" s="9">
        <f ca="1">ROUND(テーブル515[[#This Row],[居住者]],-3)</f>
        <v>32000</v>
      </c>
      <c r="S31" s="9">
        <f ca="1">ROUND(テーブル515[[#This Row],[勤務者]],-3)</f>
        <v>22000</v>
      </c>
      <c r="T31" s="9">
        <f ca="1">ROUND(テーブル515[[#This Row],[来街者]],-3)</f>
        <v>64000</v>
      </c>
      <c r="U31" s="9">
        <f ca="1">ROUND(テーブル515[[#This Row],[平日]],-2)</f>
        <v>200</v>
      </c>
      <c r="V31" s="9">
        <f ca="1">ROUND(テーブル515[[#This Row],[休日]],-2)</f>
        <v>200</v>
      </c>
      <c r="W31" s="9"/>
      <c r="Y31" s="9" t="s">
        <v>30</v>
      </c>
      <c r="Z31" s="9">
        <f ca="1">ROUND(テーブル51528[[#This Row],[居住者]],-3)</f>
        <v>59000</v>
      </c>
      <c r="AA31" s="9">
        <f ca="1">ROUND(テーブル51528[[#This Row],[勤務者]],-3)</f>
        <v>13000</v>
      </c>
      <c r="AB31" s="9">
        <f ca="1">ROUND(テーブル51528[[#This Row],[来街者]],-3)</f>
        <v>109000</v>
      </c>
      <c r="AC31" s="9">
        <f ca="1">ROUND(テーブル51528[[#This Row],[平日]],-2)</f>
        <v>300</v>
      </c>
      <c r="AD31" s="9">
        <f ca="1">ROUND(テーブル51528[[#This Row],[休日]],-2)</f>
        <v>400</v>
      </c>
      <c r="AE31" s="9"/>
      <c r="AG31" s="9" t="s">
        <v>30</v>
      </c>
      <c r="AH31">
        <f ca="1">ROUND(テーブル5152830[[#This Row],[居住者]],-3)</f>
        <v>47000</v>
      </c>
      <c r="AI31">
        <f ca="1">ROUND(テーブル5152830[[#This Row],[勤務者]],-3)</f>
        <v>23000</v>
      </c>
      <c r="AJ31">
        <f ca="1">ROUND(テーブル5152830[[#This Row],[来街者]],-3)</f>
        <v>107000</v>
      </c>
      <c r="AK31">
        <f ca="1">ROUND(テーブル5152830[[#This Row],[平日]],-2)</f>
        <v>200</v>
      </c>
      <c r="AL31">
        <f ca="1">ROUND(テーブル5152830[[#This Row],[休日]],-2)</f>
        <v>400</v>
      </c>
    </row>
    <row r="32" spans="1:38" x14ac:dyDescent="0.55000000000000004">
      <c r="A32" s="7" t="s">
        <v>31</v>
      </c>
      <c r="B32" s="9">
        <f ca="1">ROUND(テーブル4[[#This Row],[居住者]],-3)</f>
        <v>47000</v>
      </c>
      <c r="C32" s="9">
        <f ca="1">ROUND(テーブル4[[#This Row],[勤務者]],-3)</f>
        <v>30000</v>
      </c>
      <c r="D32" s="9">
        <f ca="1">ROUND(テーブル4[[#This Row],[来街者]],-3)</f>
        <v>81000</v>
      </c>
      <c r="E32" s="9">
        <f ca="1">ROUND(テーブル4[[#This Row],[平日]],-2)</f>
        <v>200</v>
      </c>
      <c r="F32" s="9">
        <f ca="1">ROUND(テーブル4[[#This Row],[休日]],-2)</f>
        <v>200</v>
      </c>
      <c r="G32" s="9"/>
      <c r="I32" s="7" t="s">
        <v>31</v>
      </c>
      <c r="J32" s="9">
        <f ca="1">ROUND(テーブル5[[#This Row],[居住者]],-3)</f>
        <v>38000</v>
      </c>
      <c r="K32" s="9">
        <f ca="1">ROUND(テーブル5[[#This Row],[勤務者]],-3)</f>
        <v>23000</v>
      </c>
      <c r="L32" s="9">
        <f ca="1">ROUND(テーブル5[[#This Row],[来街者]],-3)</f>
        <v>61000</v>
      </c>
      <c r="M32" s="9">
        <f ca="1">ROUND(テーブル5[[#This Row],[平日]],-2)</f>
        <v>200</v>
      </c>
      <c r="N32" s="9">
        <f ca="1">ROUND(テーブル5[[#This Row],[休日]],-2)</f>
        <v>200</v>
      </c>
      <c r="O32" s="9"/>
      <c r="P32" s="11"/>
      <c r="Q32" s="9" t="s">
        <v>31</v>
      </c>
      <c r="R32" s="9">
        <f ca="1">ROUND(テーブル515[[#This Row],[居住者]],-3)</f>
        <v>36000</v>
      </c>
      <c r="S32" s="9">
        <f ca="1">ROUND(テーブル515[[#This Row],[勤務者]],-3)</f>
        <v>18000</v>
      </c>
      <c r="T32" s="9">
        <f ca="1">ROUND(テーブル515[[#This Row],[来街者]],-3)</f>
        <v>76000</v>
      </c>
      <c r="U32" s="9">
        <f ca="1">ROUND(テーブル515[[#This Row],[平日]],-2)</f>
        <v>200</v>
      </c>
      <c r="V32" s="9">
        <f ca="1">ROUND(テーブル515[[#This Row],[休日]],-2)</f>
        <v>200</v>
      </c>
      <c r="W32" s="9"/>
      <c r="Y32" s="9" t="s">
        <v>31</v>
      </c>
      <c r="Z32" s="9">
        <f ca="1">ROUND(テーブル51528[[#This Row],[居住者]],-3)</f>
        <v>64000</v>
      </c>
      <c r="AA32" s="9">
        <f ca="1">ROUND(テーブル51528[[#This Row],[勤務者]],-3)</f>
        <v>12000</v>
      </c>
      <c r="AB32" s="9">
        <f ca="1">ROUND(テーブル51528[[#This Row],[来街者]],-3)</f>
        <v>114000</v>
      </c>
      <c r="AC32" s="9">
        <f ca="1">ROUND(テーブル51528[[#This Row],[平日]],-2)</f>
        <v>300</v>
      </c>
      <c r="AD32" s="9">
        <f ca="1">ROUND(テーブル51528[[#This Row],[休日]],-2)</f>
        <v>400</v>
      </c>
      <c r="AE32" s="9"/>
      <c r="AG32" s="9" t="s">
        <v>31</v>
      </c>
      <c r="AH32">
        <f ca="1">ROUND(テーブル5152830[[#This Row],[居住者]],-3)</f>
        <v>46000</v>
      </c>
      <c r="AI32">
        <f ca="1">ROUND(テーブル5152830[[#This Row],[勤務者]],-3)</f>
        <v>21000</v>
      </c>
      <c r="AJ32">
        <f ca="1">ROUND(テーブル5152830[[#This Row],[来街者]],-3)</f>
        <v>118000</v>
      </c>
      <c r="AK32">
        <f ca="1">ROUND(テーブル5152830[[#This Row],[平日]],-2)</f>
        <v>300</v>
      </c>
      <c r="AL32">
        <f ca="1">ROUND(テーブル5152830[[#This Row],[休日]],-2)</f>
        <v>400</v>
      </c>
    </row>
    <row r="33" spans="1:38" x14ac:dyDescent="0.55000000000000004">
      <c r="A33" s="7" t="s">
        <v>32</v>
      </c>
      <c r="B33" s="9">
        <f ca="1">ROUND(テーブル4[[#This Row],[居住者]],-3)</f>
        <v>48000</v>
      </c>
      <c r="C33" s="9">
        <f ca="1">ROUND(テーブル4[[#This Row],[勤務者]],-3)</f>
        <v>24000</v>
      </c>
      <c r="D33" s="9">
        <f ca="1">ROUND(テーブル4[[#This Row],[来街者]],-3)</f>
        <v>93000</v>
      </c>
      <c r="E33" s="9">
        <f ca="1">ROUND(テーブル4[[#This Row],[平日]],-2)</f>
        <v>200</v>
      </c>
      <c r="F33" s="9">
        <f ca="1">ROUND(テーブル4[[#This Row],[休日]],-2)</f>
        <v>300</v>
      </c>
      <c r="G33" s="9"/>
      <c r="I33" s="7" t="s">
        <v>32</v>
      </c>
      <c r="J33" s="9">
        <f ca="1">ROUND(テーブル5[[#This Row],[居住者]],-3)</f>
        <v>39000</v>
      </c>
      <c r="K33" s="9">
        <f ca="1">ROUND(テーブル5[[#This Row],[勤務者]],-3)</f>
        <v>18000</v>
      </c>
      <c r="L33" s="9">
        <f ca="1">ROUND(テーブル5[[#This Row],[来街者]],-3)</f>
        <v>68000</v>
      </c>
      <c r="M33" s="9">
        <f ca="1">ROUND(テーブル5[[#This Row],[平日]],-2)</f>
        <v>200</v>
      </c>
      <c r="N33" s="9">
        <f ca="1">ROUND(テーブル5[[#This Row],[休日]],-2)</f>
        <v>200</v>
      </c>
      <c r="O33" s="9"/>
      <c r="P33" s="11"/>
      <c r="Q33" s="9" t="s">
        <v>32</v>
      </c>
      <c r="R33" s="9">
        <f ca="1">ROUND(テーブル515[[#This Row],[居住者]],-3)</f>
        <v>40000</v>
      </c>
      <c r="S33" s="9">
        <f ca="1">ROUND(テーブル515[[#This Row],[勤務者]],-3)</f>
        <v>15000</v>
      </c>
      <c r="T33" s="9">
        <f ca="1">ROUND(テーブル515[[#This Row],[来街者]],-3)</f>
        <v>82000</v>
      </c>
      <c r="U33" s="9">
        <f ca="1">ROUND(テーブル515[[#This Row],[平日]],-2)</f>
        <v>200</v>
      </c>
      <c r="V33" s="9">
        <f ca="1">ROUND(テーブル515[[#This Row],[休日]],-2)</f>
        <v>200</v>
      </c>
      <c r="W33" s="9"/>
      <c r="Y33" s="9" t="s">
        <v>32</v>
      </c>
      <c r="Z33" s="9">
        <f ca="1">ROUND(テーブル51528[[#This Row],[居住者]],-3)</f>
        <v>64000</v>
      </c>
      <c r="AA33" s="9">
        <f ca="1">ROUND(テーブル51528[[#This Row],[勤務者]],-3)</f>
        <v>10000</v>
      </c>
      <c r="AB33" s="9">
        <f ca="1">ROUND(テーブル51528[[#This Row],[来街者]],-3)</f>
        <v>116000</v>
      </c>
      <c r="AC33" s="9">
        <f ca="1">ROUND(テーブル51528[[#This Row],[平日]],-2)</f>
        <v>300</v>
      </c>
      <c r="AD33" s="9">
        <f ca="1">ROUND(テーブル51528[[#This Row],[休日]],-2)</f>
        <v>300</v>
      </c>
      <c r="AE33" s="9"/>
      <c r="AG33" s="9" t="s">
        <v>32</v>
      </c>
      <c r="AH33">
        <f ca="1">ROUND(テーブル5152830[[#This Row],[居住者]],-3)</f>
        <v>49000</v>
      </c>
      <c r="AI33">
        <f ca="1">ROUND(テーブル5152830[[#This Row],[勤務者]],-3)</f>
        <v>18000</v>
      </c>
      <c r="AJ33">
        <f ca="1">ROUND(テーブル5152830[[#This Row],[来街者]],-3)</f>
        <v>120000</v>
      </c>
      <c r="AK33">
        <f ca="1">ROUND(テーブル5152830[[#This Row],[平日]],-2)</f>
        <v>300</v>
      </c>
      <c r="AL33">
        <f ca="1">ROUND(テーブル5152830[[#This Row],[休日]],-2)</f>
        <v>400</v>
      </c>
    </row>
    <row r="34" spans="1:38" x14ac:dyDescent="0.55000000000000004">
      <c r="A34" s="7" t="s">
        <v>33</v>
      </c>
      <c r="B34" s="9">
        <f ca="1">ROUND(テーブル4[[#This Row],[居住者]],-3)</f>
        <v>49000</v>
      </c>
      <c r="C34" s="9">
        <f ca="1">ROUND(テーブル4[[#This Row],[勤務者]],-3)</f>
        <v>22000</v>
      </c>
      <c r="D34" s="9">
        <f ca="1">ROUND(テーブル4[[#This Row],[来街者]],-3)</f>
        <v>101000</v>
      </c>
      <c r="E34" s="9">
        <f ca="1">ROUND(テーブル4[[#This Row],[平日]],-2)</f>
        <v>300</v>
      </c>
      <c r="F34" s="9">
        <f ca="1">ROUND(テーブル4[[#This Row],[休日]],-2)</f>
        <v>300</v>
      </c>
      <c r="G34" s="9"/>
      <c r="I34" s="7" t="s">
        <v>33</v>
      </c>
      <c r="J34" s="9">
        <f ca="1">ROUND(テーブル5[[#This Row],[居住者]],-3)</f>
        <v>40000</v>
      </c>
      <c r="K34" s="9">
        <f ca="1">ROUND(テーブル5[[#This Row],[勤務者]],-3)</f>
        <v>15000</v>
      </c>
      <c r="L34" s="9">
        <f ca="1">ROUND(テーブル5[[#This Row],[来街者]],-3)</f>
        <v>68000</v>
      </c>
      <c r="M34" s="9">
        <f ca="1">ROUND(テーブル5[[#This Row],[平日]],-2)</f>
        <v>200</v>
      </c>
      <c r="N34" s="9">
        <f ca="1">ROUND(テーブル5[[#This Row],[休日]],-2)</f>
        <v>200</v>
      </c>
      <c r="O34" s="9"/>
      <c r="P34" s="11"/>
      <c r="Q34" s="9" t="s">
        <v>33</v>
      </c>
      <c r="R34" s="9">
        <f ca="1">ROUND(テーブル515[[#This Row],[居住者]],-3)</f>
        <v>42000</v>
      </c>
      <c r="S34" s="9">
        <f ca="1">ROUND(テーブル515[[#This Row],[勤務者]],-3)</f>
        <v>13000</v>
      </c>
      <c r="T34" s="9">
        <f ca="1">ROUND(テーブル515[[#This Row],[来街者]],-3)</f>
        <v>79000</v>
      </c>
      <c r="U34" s="9">
        <f ca="1">ROUND(テーブル515[[#This Row],[平日]],-2)</f>
        <v>200</v>
      </c>
      <c r="V34" s="9">
        <f ca="1">ROUND(テーブル515[[#This Row],[休日]],-2)</f>
        <v>200</v>
      </c>
      <c r="W34" s="9"/>
      <c r="Y34" s="9" t="s">
        <v>33</v>
      </c>
      <c r="Z34" s="9">
        <f ca="1">ROUND(テーブル51528[[#This Row],[居住者]],-3)</f>
        <v>67000</v>
      </c>
      <c r="AA34" s="9">
        <f ca="1">ROUND(テーブル51528[[#This Row],[勤務者]],-3)</f>
        <v>9000</v>
      </c>
      <c r="AB34" s="9">
        <f ca="1">ROUND(テーブル51528[[#This Row],[来街者]],-3)</f>
        <v>120000</v>
      </c>
      <c r="AC34" s="9">
        <f ca="1">ROUND(テーブル51528[[#This Row],[平日]],-2)</f>
        <v>300</v>
      </c>
      <c r="AD34" s="9">
        <f ca="1">ROUND(テーブル51528[[#This Row],[休日]],-2)</f>
        <v>300</v>
      </c>
      <c r="AE34" s="9"/>
      <c r="AG34" s="9" t="s">
        <v>33</v>
      </c>
      <c r="AH34">
        <f ca="1">ROUND(テーブル5152830[[#This Row],[居住者]],-3)</f>
        <v>53000</v>
      </c>
      <c r="AI34">
        <f ca="1">ROUND(テーブル5152830[[#This Row],[勤務者]],-3)</f>
        <v>17000</v>
      </c>
      <c r="AJ34">
        <f ca="1">ROUND(テーブル5152830[[#This Row],[来街者]],-3)</f>
        <v>121000</v>
      </c>
      <c r="AK34">
        <f ca="1">ROUND(テーブル5152830[[#This Row],[平日]],-2)</f>
        <v>300</v>
      </c>
      <c r="AL34">
        <f ca="1">ROUND(テーブル5152830[[#This Row],[休日]],-2)</f>
        <v>400</v>
      </c>
    </row>
    <row r="35" spans="1:38" x14ac:dyDescent="0.55000000000000004">
      <c r="A35" s="7" t="s">
        <v>34</v>
      </c>
      <c r="B35" s="9">
        <f ca="1">ROUND(テーブル4[[#This Row],[居住者]],-3)</f>
        <v>51000</v>
      </c>
      <c r="C35" s="9">
        <f ca="1">ROUND(テーブル4[[#This Row],[勤務者]],-3)</f>
        <v>19000</v>
      </c>
      <c r="D35" s="9">
        <f ca="1">ROUND(テーブル4[[#This Row],[来街者]],-3)</f>
        <v>105000</v>
      </c>
      <c r="E35" s="9">
        <f ca="1">ROUND(テーブル4[[#This Row],[平日]],-2)</f>
        <v>300</v>
      </c>
      <c r="F35" s="9">
        <f ca="1">ROUND(テーブル4[[#This Row],[休日]],-2)</f>
        <v>300</v>
      </c>
      <c r="G35" s="9"/>
      <c r="I35" s="7" t="s">
        <v>34</v>
      </c>
      <c r="J35" s="9">
        <f ca="1">ROUND(テーブル5[[#This Row],[居住者]],-3)</f>
        <v>42000</v>
      </c>
      <c r="K35" s="9">
        <f ca="1">ROUND(テーブル5[[#This Row],[勤務者]],-3)</f>
        <v>11000</v>
      </c>
      <c r="L35" s="9">
        <f ca="1">ROUND(テーブル5[[#This Row],[来街者]],-3)</f>
        <v>65000</v>
      </c>
      <c r="M35" s="9">
        <f ca="1">ROUND(テーブル5[[#This Row],[平日]],-2)</f>
        <v>200</v>
      </c>
      <c r="N35" s="9">
        <f ca="1">ROUND(テーブル5[[#This Row],[休日]],-2)</f>
        <v>200</v>
      </c>
      <c r="O35" s="9"/>
      <c r="P35" s="11"/>
      <c r="Q35" s="9" t="s">
        <v>34</v>
      </c>
      <c r="R35" s="9">
        <f ca="1">ROUND(テーブル515[[#This Row],[居住者]],-3)</f>
        <v>47000</v>
      </c>
      <c r="S35" s="9">
        <f ca="1">ROUND(テーブル515[[#This Row],[勤務者]],-3)</f>
        <v>11000</v>
      </c>
      <c r="T35" s="9">
        <f ca="1">ROUND(テーブル515[[#This Row],[来街者]],-3)</f>
        <v>79000</v>
      </c>
      <c r="U35" s="9">
        <f ca="1">ROUND(テーブル515[[#This Row],[平日]],-2)</f>
        <v>200</v>
      </c>
      <c r="V35" s="9">
        <f ca="1">ROUND(テーブル515[[#This Row],[休日]],-2)</f>
        <v>200</v>
      </c>
      <c r="W35" s="9"/>
      <c r="Y35" s="9" t="s">
        <v>34</v>
      </c>
      <c r="Z35" s="9">
        <f ca="1">ROUND(テーブル51528[[#This Row],[居住者]],-3)</f>
        <v>73000</v>
      </c>
      <c r="AA35" s="9">
        <f ca="1">ROUND(テーブル51528[[#This Row],[勤務者]],-3)</f>
        <v>7000</v>
      </c>
      <c r="AB35" s="9">
        <f ca="1">ROUND(テーブル51528[[#This Row],[来街者]],-3)</f>
        <v>119000</v>
      </c>
      <c r="AC35" s="9">
        <f ca="1">ROUND(テーブル51528[[#This Row],[平日]],-2)</f>
        <v>300</v>
      </c>
      <c r="AD35" s="9">
        <f ca="1">ROUND(テーブル51528[[#This Row],[休日]],-2)</f>
        <v>300</v>
      </c>
      <c r="AE35" s="9"/>
      <c r="AG35" s="9" t="s">
        <v>34</v>
      </c>
      <c r="AH35">
        <f ca="1">ROUND(テーブル5152830[[#This Row],[居住者]],-3)</f>
        <v>56000</v>
      </c>
      <c r="AI35">
        <f ca="1">ROUND(テーブル5152830[[#This Row],[勤務者]],-3)</f>
        <v>16000</v>
      </c>
      <c r="AJ35">
        <f ca="1">ROUND(テーブル5152830[[#This Row],[来街者]],-3)</f>
        <v>121000</v>
      </c>
      <c r="AK35">
        <f ca="1">ROUND(テーブル5152830[[#This Row],[平日]],-2)</f>
        <v>300</v>
      </c>
      <c r="AL35">
        <f ca="1">ROUND(テーブル5152830[[#This Row],[休日]],-2)</f>
        <v>400</v>
      </c>
    </row>
    <row r="36" spans="1:38" x14ac:dyDescent="0.55000000000000004">
      <c r="A36" s="7" t="s">
        <v>35</v>
      </c>
      <c r="B36" s="9">
        <f ca="1">ROUND(テーブル4[[#This Row],[居住者]],-3)</f>
        <v>52000</v>
      </c>
      <c r="C36" s="9">
        <f ca="1">ROUND(テーブル4[[#This Row],[勤務者]],-3)</f>
        <v>17000</v>
      </c>
      <c r="D36" s="9">
        <f ca="1">ROUND(テーブル4[[#This Row],[来街者]],-3)</f>
        <v>102000</v>
      </c>
      <c r="E36" s="9">
        <f ca="1">ROUND(テーブル4[[#This Row],[平日]],-2)</f>
        <v>300</v>
      </c>
      <c r="F36" s="9">
        <f ca="1">ROUND(テーブル4[[#This Row],[休日]],-2)</f>
        <v>300</v>
      </c>
      <c r="G36" s="9"/>
      <c r="I36" s="7" t="s">
        <v>35</v>
      </c>
      <c r="J36" s="9">
        <f ca="1">ROUND(テーブル5[[#This Row],[居住者]],-3)</f>
        <v>43000</v>
      </c>
      <c r="K36" s="9">
        <f ca="1">ROUND(テーブル5[[#This Row],[勤務者]],-3)</f>
        <v>9000</v>
      </c>
      <c r="L36" s="9">
        <f ca="1">ROUND(テーブル5[[#This Row],[来街者]],-3)</f>
        <v>60000</v>
      </c>
      <c r="M36" s="9">
        <f ca="1">ROUND(テーブル5[[#This Row],[平日]],-2)</f>
        <v>200</v>
      </c>
      <c r="N36" s="9">
        <f ca="1">ROUND(テーブル5[[#This Row],[休日]],-2)</f>
        <v>200</v>
      </c>
      <c r="O36" s="9"/>
      <c r="P36" s="11"/>
      <c r="Q36" s="9" t="s">
        <v>35</v>
      </c>
      <c r="R36" s="9">
        <f ca="1">ROUND(テーブル515[[#This Row],[居住者]],-3)</f>
        <v>50000</v>
      </c>
      <c r="S36" s="9">
        <f ca="1">ROUND(テーブル515[[#This Row],[勤務者]],-3)</f>
        <v>10000</v>
      </c>
      <c r="T36" s="9">
        <f ca="1">ROUND(テーブル515[[#This Row],[来街者]],-3)</f>
        <v>74000</v>
      </c>
      <c r="U36" s="9">
        <f ca="1">ROUND(テーブル515[[#This Row],[平日]],-2)</f>
        <v>200</v>
      </c>
      <c r="V36" s="9">
        <f ca="1">ROUND(テーブル515[[#This Row],[休日]],-2)</f>
        <v>200</v>
      </c>
      <c r="W36" s="9"/>
      <c r="Y36" s="9" t="s">
        <v>35</v>
      </c>
      <c r="Z36" s="9">
        <f ca="1">ROUND(テーブル51528[[#This Row],[居住者]],-3)</f>
        <v>76000</v>
      </c>
      <c r="AA36" s="9">
        <f ca="1">ROUND(テーブル51528[[#This Row],[勤務者]],-3)</f>
        <v>6000</v>
      </c>
      <c r="AB36" s="9">
        <f ca="1">ROUND(テーブル51528[[#This Row],[来街者]],-3)</f>
        <v>117000</v>
      </c>
      <c r="AC36" s="9">
        <f ca="1">ROUND(テーブル51528[[#This Row],[平日]],-2)</f>
        <v>300</v>
      </c>
      <c r="AD36" s="9">
        <f ca="1">ROUND(テーブル51528[[#This Row],[休日]],-2)</f>
        <v>300</v>
      </c>
      <c r="AE36" s="9"/>
      <c r="AG36" s="9" t="s">
        <v>35</v>
      </c>
      <c r="AH36">
        <f ca="1">ROUND(テーブル5152830[[#This Row],[居住者]],-3)</f>
        <v>60000</v>
      </c>
      <c r="AI36">
        <f ca="1">ROUND(テーブル5152830[[#This Row],[勤務者]],-3)</f>
        <v>14000</v>
      </c>
      <c r="AJ36">
        <f ca="1">ROUND(テーブル5152830[[#This Row],[来街者]],-3)</f>
        <v>117000</v>
      </c>
      <c r="AK36">
        <f ca="1">ROUND(テーブル5152830[[#This Row],[平日]],-2)</f>
        <v>300</v>
      </c>
      <c r="AL36">
        <f ca="1">ROUND(テーブル5152830[[#This Row],[休日]],-2)</f>
        <v>400</v>
      </c>
    </row>
    <row r="37" spans="1:38" x14ac:dyDescent="0.55000000000000004">
      <c r="A37" s="7" t="s">
        <v>36</v>
      </c>
      <c r="B37" s="9">
        <f ca="1">ROUND(テーブル4[[#This Row],[居住者]],-3)</f>
        <v>54000</v>
      </c>
      <c r="C37" s="9">
        <f ca="1">ROUND(テーブル4[[#This Row],[勤務者]],-3)</f>
        <v>16000</v>
      </c>
      <c r="D37" s="9">
        <f ca="1">ROUND(テーブル4[[#This Row],[来街者]],-3)</f>
        <v>97000</v>
      </c>
      <c r="E37" s="9">
        <f ca="1">ROUND(テーブル4[[#This Row],[平日]],-2)</f>
        <v>200</v>
      </c>
      <c r="F37" s="9">
        <f ca="1">ROUND(テーブル4[[#This Row],[休日]],-2)</f>
        <v>300</v>
      </c>
      <c r="G37" s="9"/>
      <c r="I37" s="7" t="s">
        <v>36</v>
      </c>
      <c r="J37" s="9">
        <f ca="1">ROUND(テーブル5[[#This Row],[居住者]],-3)</f>
        <v>43000</v>
      </c>
      <c r="K37" s="9">
        <f ca="1">ROUND(テーブル5[[#This Row],[勤務者]],-3)</f>
        <v>9000</v>
      </c>
      <c r="L37" s="9">
        <f ca="1">ROUND(テーブル5[[#This Row],[来街者]],-3)</f>
        <v>55000</v>
      </c>
      <c r="M37" s="9">
        <f ca="1">ROUND(テーブル5[[#This Row],[平日]],-2)</f>
        <v>100</v>
      </c>
      <c r="N37" s="9">
        <f ca="1">ROUND(テーブル5[[#This Row],[休日]],-2)</f>
        <v>200</v>
      </c>
      <c r="O37" s="9"/>
      <c r="P37" s="11"/>
      <c r="Q37" s="9" t="s">
        <v>36</v>
      </c>
      <c r="R37" s="9">
        <f ca="1">ROUND(テーブル515[[#This Row],[居住者]],-3)</f>
        <v>52000</v>
      </c>
      <c r="S37" s="9">
        <f ca="1">ROUND(テーブル515[[#This Row],[勤務者]],-3)</f>
        <v>9000</v>
      </c>
      <c r="T37" s="9">
        <f ca="1">ROUND(テーブル515[[#This Row],[来街者]],-3)</f>
        <v>67000</v>
      </c>
      <c r="U37" s="9">
        <f ca="1">ROUND(テーブル515[[#This Row],[平日]],-2)</f>
        <v>200</v>
      </c>
      <c r="V37" s="9">
        <f ca="1">ROUND(テーブル515[[#This Row],[休日]],-2)</f>
        <v>200</v>
      </c>
      <c r="W37" s="9"/>
      <c r="Y37" s="9" t="s">
        <v>36</v>
      </c>
      <c r="Z37" s="9">
        <f ca="1">ROUND(テーブル51528[[#This Row],[居住者]],-3)</f>
        <v>79000</v>
      </c>
      <c r="AA37" s="9">
        <f ca="1">ROUND(テーブル51528[[#This Row],[勤務者]],-3)</f>
        <v>5000</v>
      </c>
      <c r="AB37" s="9">
        <f ca="1">ROUND(テーブル51528[[#This Row],[来街者]],-3)</f>
        <v>108000</v>
      </c>
      <c r="AC37" s="9">
        <f ca="1">ROUND(テーブル51528[[#This Row],[平日]],-2)</f>
        <v>300</v>
      </c>
      <c r="AD37" s="9">
        <f ca="1">ROUND(テーブル51528[[#This Row],[休日]],-2)</f>
        <v>300</v>
      </c>
      <c r="AE37" s="9"/>
      <c r="AG37" s="9" t="s">
        <v>36</v>
      </c>
      <c r="AH37">
        <f ca="1">ROUND(テーブル5152830[[#This Row],[居住者]],-3)</f>
        <v>61000</v>
      </c>
      <c r="AI37">
        <f ca="1">ROUND(テーブル5152830[[#This Row],[勤務者]],-3)</f>
        <v>14000</v>
      </c>
      <c r="AJ37">
        <f ca="1">ROUND(テーブル5152830[[#This Row],[来街者]],-3)</f>
        <v>107000</v>
      </c>
      <c r="AK37">
        <f ca="1">ROUND(テーブル5152830[[#This Row],[平日]],-2)</f>
        <v>300</v>
      </c>
      <c r="AL37">
        <f ca="1">ROUND(テーブル5152830[[#This Row],[休日]],-2)</f>
        <v>400</v>
      </c>
    </row>
    <row r="38" spans="1:38" x14ac:dyDescent="0.55000000000000004">
      <c r="A38" s="7" t="s">
        <v>37</v>
      </c>
      <c r="B38" s="9">
        <f ca="1">ROUND(テーブル4[[#This Row],[居住者]],-3)</f>
        <v>57000</v>
      </c>
      <c r="C38" s="9">
        <f ca="1">ROUND(テーブル4[[#This Row],[勤務者]],-3)</f>
        <v>15000</v>
      </c>
      <c r="D38" s="9">
        <f ca="1">ROUND(テーブル4[[#This Row],[来街者]],-3)</f>
        <v>92000</v>
      </c>
      <c r="E38" s="9">
        <f ca="1">ROUND(テーブル4[[#This Row],[平日]],-2)</f>
        <v>200</v>
      </c>
      <c r="F38" s="9">
        <f ca="1">ROUND(テーブル4[[#This Row],[休日]],-2)</f>
        <v>300</v>
      </c>
      <c r="G38" s="9"/>
      <c r="I38" s="7" t="s">
        <v>37</v>
      </c>
      <c r="J38" s="9">
        <f ca="1">ROUND(テーブル5[[#This Row],[居住者]],-3)</f>
        <v>43000</v>
      </c>
      <c r="K38" s="9">
        <f ca="1">ROUND(テーブル5[[#This Row],[勤務者]],-3)</f>
        <v>8000</v>
      </c>
      <c r="L38" s="9">
        <f ca="1">ROUND(テーブル5[[#This Row],[来街者]],-3)</f>
        <v>52000</v>
      </c>
      <c r="M38" s="9">
        <f ca="1">ROUND(テーブル5[[#This Row],[平日]],-2)</f>
        <v>100</v>
      </c>
      <c r="N38" s="9">
        <f ca="1">ROUND(テーブル5[[#This Row],[休日]],-2)</f>
        <v>200</v>
      </c>
      <c r="O38" s="9"/>
      <c r="P38" s="11"/>
      <c r="Q38" s="9" t="s">
        <v>37</v>
      </c>
      <c r="R38" s="9">
        <f ca="1">ROUND(テーブル515[[#This Row],[居住者]],-3)</f>
        <v>51000</v>
      </c>
      <c r="S38" s="9">
        <f ca="1">ROUND(テーブル515[[#This Row],[勤務者]],-3)</f>
        <v>6000</v>
      </c>
      <c r="T38" s="9">
        <f ca="1">ROUND(テーブル515[[#This Row],[来街者]],-3)</f>
        <v>61000</v>
      </c>
      <c r="U38" s="9">
        <f ca="1">ROUND(テーブル515[[#This Row],[平日]],-2)</f>
        <v>200</v>
      </c>
      <c r="V38" s="9">
        <f ca="1">ROUND(テーブル515[[#This Row],[休日]],-2)</f>
        <v>200</v>
      </c>
      <c r="W38" s="9"/>
      <c r="Y38" s="9" t="s">
        <v>37</v>
      </c>
      <c r="Z38" s="9">
        <f ca="1">ROUND(テーブル51528[[#This Row],[居住者]],-3)</f>
        <v>78000</v>
      </c>
      <c r="AA38" s="9">
        <f ca="1">ROUND(テーブル51528[[#This Row],[勤務者]],-3)</f>
        <v>4000</v>
      </c>
      <c r="AB38" s="9">
        <f ca="1">ROUND(テーブル51528[[#This Row],[来街者]],-3)</f>
        <v>98000</v>
      </c>
      <c r="AC38" s="9">
        <f ca="1">ROUND(テーブル51528[[#This Row],[平日]],-2)</f>
        <v>200</v>
      </c>
      <c r="AD38" s="9">
        <f ca="1">ROUND(テーブル51528[[#This Row],[休日]],-2)</f>
        <v>300</v>
      </c>
      <c r="AE38" s="9"/>
      <c r="AG38" s="9" t="s">
        <v>37</v>
      </c>
      <c r="AH38">
        <f ca="1">ROUND(テーブル5152830[[#This Row],[居住者]],-3)</f>
        <v>61000</v>
      </c>
      <c r="AI38">
        <f ca="1">ROUND(テーブル5152830[[#This Row],[勤務者]],-3)</f>
        <v>12000</v>
      </c>
      <c r="AJ38">
        <f ca="1">ROUND(テーブル5152830[[#This Row],[来街者]],-3)</f>
        <v>97000</v>
      </c>
      <c r="AK38">
        <f ca="1">ROUND(テーブル5152830[[#This Row],[平日]],-2)</f>
        <v>200</v>
      </c>
      <c r="AL38">
        <f ca="1">ROUND(テーブル5152830[[#This Row],[休日]],-2)</f>
        <v>300</v>
      </c>
    </row>
    <row r="39" spans="1:38" x14ac:dyDescent="0.55000000000000004">
      <c r="A39" s="7" t="s">
        <v>38</v>
      </c>
      <c r="B39" s="9">
        <f ca="1">ROUND(テーブル4[[#This Row],[居住者]],-3)</f>
        <v>55000</v>
      </c>
      <c r="C39" s="9">
        <f ca="1">ROUND(テーブル4[[#This Row],[勤務者]],-3)</f>
        <v>14000</v>
      </c>
      <c r="D39" s="9">
        <f ca="1">ROUND(テーブル4[[#This Row],[来街者]],-3)</f>
        <v>82000</v>
      </c>
      <c r="E39" s="9">
        <f ca="1">ROUND(テーブル4[[#This Row],[平日]],-2)</f>
        <v>200</v>
      </c>
      <c r="F39" s="9">
        <f ca="1">ROUND(テーブル4[[#This Row],[休日]],-2)</f>
        <v>300</v>
      </c>
      <c r="G39" s="9"/>
      <c r="I39" s="7" t="s">
        <v>38</v>
      </c>
      <c r="J39" s="9">
        <f ca="1">ROUND(テーブル5[[#This Row],[居住者]],-3)</f>
        <v>43000</v>
      </c>
      <c r="K39" s="9">
        <f ca="1">ROUND(テーブル5[[#This Row],[勤務者]],-3)</f>
        <v>7000</v>
      </c>
      <c r="L39" s="9">
        <f ca="1">ROUND(テーブル5[[#This Row],[来街者]],-3)</f>
        <v>48000</v>
      </c>
      <c r="M39" s="9">
        <f ca="1">ROUND(テーブル5[[#This Row],[平日]],-2)</f>
        <v>100</v>
      </c>
      <c r="N39" s="9">
        <f ca="1">ROUND(テーブル5[[#This Row],[休日]],-2)</f>
        <v>200</v>
      </c>
      <c r="O39" s="9"/>
      <c r="P39" s="11"/>
      <c r="Q39" s="9" t="s">
        <v>38</v>
      </c>
      <c r="R39" s="9">
        <f ca="1">ROUND(テーブル515[[#This Row],[居住者]],-3)</f>
        <v>52000</v>
      </c>
      <c r="S39" s="9">
        <f ca="1">ROUND(テーブル515[[#This Row],[勤務者]],-3)</f>
        <v>6000</v>
      </c>
      <c r="T39" s="9">
        <f ca="1">ROUND(テーブル515[[#This Row],[来街者]],-3)</f>
        <v>55000</v>
      </c>
      <c r="U39" s="9">
        <f ca="1">ROUND(テーブル515[[#This Row],[平日]],-2)</f>
        <v>100</v>
      </c>
      <c r="V39" s="9">
        <f ca="1">ROUND(テーブル515[[#This Row],[休日]],-2)</f>
        <v>200</v>
      </c>
      <c r="W39" s="9"/>
      <c r="Y39" s="9" t="s">
        <v>38</v>
      </c>
      <c r="Z39" s="9">
        <f ca="1">ROUND(テーブル51528[[#This Row],[居住者]],-3)</f>
        <v>78000</v>
      </c>
      <c r="AA39" s="9">
        <f ca="1">ROUND(テーブル51528[[#This Row],[勤務者]],-3)</f>
        <v>4000</v>
      </c>
      <c r="AB39" s="9">
        <f ca="1">ROUND(テーブル51528[[#This Row],[来街者]],-3)</f>
        <v>86000</v>
      </c>
      <c r="AC39" s="9">
        <f ca="1">ROUND(テーブル51528[[#This Row],[平日]],-2)</f>
        <v>200</v>
      </c>
      <c r="AD39" s="9">
        <f ca="1">ROUND(テーブル51528[[#This Row],[休日]],-2)</f>
        <v>300</v>
      </c>
      <c r="AE39" s="9"/>
      <c r="AG39" s="9" t="s">
        <v>38</v>
      </c>
      <c r="AH39">
        <f ca="1">ROUND(テーブル5152830[[#This Row],[居住者]],-3)</f>
        <v>61000</v>
      </c>
      <c r="AI39">
        <f ca="1">ROUND(テーブル5152830[[#This Row],[勤務者]],-3)</f>
        <v>11000</v>
      </c>
      <c r="AJ39">
        <f ca="1">ROUND(テーブル5152830[[#This Row],[来街者]],-3)</f>
        <v>87000</v>
      </c>
      <c r="AK39">
        <f ca="1">ROUND(テーブル5152830[[#This Row],[平日]],-2)</f>
        <v>200</v>
      </c>
      <c r="AL39">
        <f ca="1">ROUND(テーブル5152830[[#This Row],[休日]],-2)</f>
        <v>300</v>
      </c>
    </row>
    <row r="40" spans="1:38" x14ac:dyDescent="0.55000000000000004">
      <c r="A40" s="7" t="s">
        <v>39</v>
      </c>
      <c r="B40" s="9">
        <f ca="1">ROUND(テーブル4[[#This Row],[居住者]],-3)</f>
        <v>54000</v>
      </c>
      <c r="C40" s="9">
        <f ca="1">ROUND(テーブル4[[#This Row],[勤務者]],-3)</f>
        <v>12000</v>
      </c>
      <c r="D40" s="9">
        <f ca="1">ROUND(テーブル4[[#This Row],[来街者]],-3)</f>
        <v>74000</v>
      </c>
      <c r="E40" s="9">
        <f ca="1">ROUND(テーブル4[[#This Row],[平日]],-2)</f>
        <v>200</v>
      </c>
      <c r="F40" s="9">
        <f ca="1">ROUND(テーブル4[[#This Row],[休日]],-2)</f>
        <v>200</v>
      </c>
      <c r="G40" s="9"/>
      <c r="I40" s="7" t="s">
        <v>39</v>
      </c>
      <c r="J40" s="9">
        <f ca="1">ROUND(テーブル5[[#This Row],[居住者]],-3)</f>
        <v>43000</v>
      </c>
      <c r="K40" s="9">
        <f ca="1">ROUND(テーブル5[[#This Row],[勤務者]],-3)</f>
        <v>6000</v>
      </c>
      <c r="L40" s="9">
        <f ca="1">ROUND(テーブル5[[#This Row],[来街者]],-3)</f>
        <v>42000</v>
      </c>
      <c r="M40" s="9">
        <f ca="1">ROUND(テーブル5[[#This Row],[平日]],-2)</f>
        <v>100</v>
      </c>
      <c r="N40" s="9">
        <f ca="1">ROUND(テーブル5[[#This Row],[休日]],-2)</f>
        <v>100</v>
      </c>
      <c r="O40" s="9"/>
      <c r="P40" s="11"/>
      <c r="Q40" s="9" t="s">
        <v>39</v>
      </c>
      <c r="R40" s="9">
        <f ca="1">ROUND(テーブル515[[#This Row],[居住者]],-3)</f>
        <v>51000</v>
      </c>
      <c r="S40" s="9">
        <f ca="1">ROUND(テーブル515[[#This Row],[勤務者]],-3)</f>
        <v>5000</v>
      </c>
      <c r="T40" s="9">
        <f ca="1">ROUND(テーブル515[[#This Row],[来街者]],-3)</f>
        <v>47000</v>
      </c>
      <c r="U40" s="9">
        <f ca="1">ROUND(テーブル515[[#This Row],[平日]],-2)</f>
        <v>100</v>
      </c>
      <c r="V40" s="9">
        <f ca="1">ROUND(テーブル515[[#This Row],[休日]],-2)</f>
        <v>100</v>
      </c>
      <c r="W40" s="9"/>
      <c r="Y40" s="9" t="s">
        <v>39</v>
      </c>
      <c r="Z40" s="9">
        <f ca="1">ROUND(テーブル51528[[#This Row],[居住者]],-3)</f>
        <v>78000</v>
      </c>
      <c r="AA40" s="9">
        <f ca="1">ROUND(テーブル51528[[#This Row],[勤務者]],-3)</f>
        <v>4000</v>
      </c>
      <c r="AB40" s="9">
        <f ca="1">ROUND(テーブル51528[[#This Row],[来街者]],-3)</f>
        <v>75000</v>
      </c>
      <c r="AC40" s="9">
        <f ca="1">ROUND(テーブル51528[[#This Row],[平日]],-2)</f>
        <v>200</v>
      </c>
      <c r="AD40" s="9">
        <f ca="1">ROUND(テーブル51528[[#This Row],[休日]],-2)</f>
        <v>300</v>
      </c>
      <c r="AE40" s="9"/>
      <c r="AG40" s="9" t="s">
        <v>39</v>
      </c>
      <c r="AH40">
        <f ca="1">ROUND(テーブル5152830[[#This Row],[居住者]],-3)</f>
        <v>63000</v>
      </c>
      <c r="AI40">
        <f ca="1">ROUND(テーブル5152830[[#This Row],[勤務者]],-3)</f>
        <v>11000</v>
      </c>
      <c r="AJ40">
        <f ca="1">ROUND(テーブル5152830[[#This Row],[来街者]],-3)</f>
        <v>78000</v>
      </c>
      <c r="AK40">
        <f ca="1">ROUND(テーブル5152830[[#This Row],[平日]],-2)</f>
        <v>200</v>
      </c>
      <c r="AL40">
        <f ca="1">ROUND(テーブル5152830[[#This Row],[休日]],-2)</f>
        <v>300</v>
      </c>
    </row>
    <row r="41" spans="1:38" x14ac:dyDescent="0.55000000000000004">
      <c r="A41" s="7" t="s">
        <v>40</v>
      </c>
      <c r="B41" s="9">
        <f ca="1">ROUND(テーブル4[[#This Row],[居住者]],-3)</f>
        <v>51000</v>
      </c>
      <c r="C41" s="9">
        <f ca="1">ROUND(テーブル4[[#This Row],[勤務者]],-3)</f>
        <v>11000</v>
      </c>
      <c r="D41" s="9">
        <f ca="1">ROUND(テーブル4[[#This Row],[来街者]],-3)</f>
        <v>61000</v>
      </c>
      <c r="E41" s="9">
        <f ca="1">ROUND(テーブル4[[#This Row],[平日]],-2)</f>
        <v>200</v>
      </c>
      <c r="F41" s="9">
        <f ca="1">ROUND(テーブル4[[#This Row],[休日]],-2)</f>
        <v>200</v>
      </c>
      <c r="G41" s="9"/>
      <c r="I41" s="7" t="s">
        <v>40</v>
      </c>
      <c r="J41" s="9">
        <f ca="1">ROUND(テーブル5[[#This Row],[居住者]],-3)</f>
        <v>42000</v>
      </c>
      <c r="K41" s="9">
        <f ca="1">ROUND(テーブル5[[#This Row],[勤務者]],-3)</f>
        <v>5000</v>
      </c>
      <c r="L41" s="9">
        <f ca="1">ROUND(テーブル5[[#This Row],[来街者]],-3)</f>
        <v>35000</v>
      </c>
      <c r="M41" s="9">
        <f ca="1">ROUND(テーブル5[[#This Row],[平日]],-1)</f>
        <v>90</v>
      </c>
      <c r="N41" s="9">
        <f ca="1">ROUND(テーブル5[[#This Row],[休日]],-2)</f>
        <v>100</v>
      </c>
      <c r="O41" s="9"/>
      <c r="P41" s="11"/>
      <c r="Q41" s="9" t="s">
        <v>40</v>
      </c>
      <c r="R41" s="9">
        <f ca="1">ROUND(テーブル515[[#This Row],[居住者]],-3)</f>
        <v>50000</v>
      </c>
      <c r="S41" s="9">
        <f ca="1">ROUND(テーブル515[[#This Row],[勤務者]],-3)</f>
        <v>3000</v>
      </c>
      <c r="T41" s="9">
        <f ca="1">ROUND(テーブル515[[#This Row],[来街者]],-3)</f>
        <v>38000</v>
      </c>
      <c r="U41" s="9">
        <f ca="1">ROUND(テーブル515[[#This Row],[平日]],-1)</f>
        <v>90</v>
      </c>
      <c r="V41" s="9">
        <f ca="1">ROUND(テーブル515[[#This Row],[休日]],-2)</f>
        <v>100</v>
      </c>
      <c r="W41" s="9"/>
      <c r="Y41" s="9" t="s">
        <v>40</v>
      </c>
      <c r="Z41" s="9">
        <f ca="1">ROUND(テーブル51528[[#This Row],[居住者]],-3)</f>
        <v>74000</v>
      </c>
      <c r="AA41" s="9">
        <f ca="1">ROUND(テーブル51528[[#This Row],[勤務者]],-3)</f>
        <v>3000</v>
      </c>
      <c r="AB41" s="9">
        <f ca="1">ROUND(テーブル51528[[#This Row],[来街者]],-3)</f>
        <v>64000</v>
      </c>
      <c r="AC41" s="9">
        <f ca="1">ROUND(テーブル51528[[#This Row],[平日]],-2)</f>
        <v>200</v>
      </c>
      <c r="AD41" s="9">
        <f ca="1">ROUND(テーブル51528[[#This Row],[休日]],-2)</f>
        <v>200</v>
      </c>
      <c r="AE41" s="9"/>
      <c r="AG41" s="9" t="s">
        <v>40</v>
      </c>
      <c r="AH41">
        <f ca="1">ROUND(テーブル5152830[[#This Row],[居住者]],-3)</f>
        <v>63000</v>
      </c>
      <c r="AI41">
        <f ca="1">ROUND(テーブル5152830[[#This Row],[勤務者]],-3)</f>
        <v>10000</v>
      </c>
      <c r="AJ41">
        <f ca="1">ROUND(テーブル5152830[[#This Row],[来街者]],-3)</f>
        <v>63000</v>
      </c>
      <c r="AK41">
        <f ca="1">ROUND(テーブル5152830[[#This Row],[平日]],-2)</f>
        <v>200</v>
      </c>
      <c r="AL41">
        <f ca="1">ROUND(テーブル5152830[[#This Row],[休日]],-2)</f>
        <v>200</v>
      </c>
    </row>
    <row r="42" spans="1:38" x14ac:dyDescent="0.55000000000000004">
      <c r="A42" s="7" t="s">
        <v>41</v>
      </c>
      <c r="B42" s="9">
        <f ca="1">ROUND(テーブル4[[#This Row],[居住者]],-3)</f>
        <v>44000</v>
      </c>
      <c r="C42" s="9">
        <f ca="1">ROUND(テーブル4[[#This Row],[勤務者]],-3)</f>
        <v>9000</v>
      </c>
      <c r="D42" s="9">
        <f ca="1">ROUND(テーブル4[[#This Row],[来街者]],-3)</f>
        <v>49000</v>
      </c>
      <c r="E42" s="9">
        <f ca="1">ROUND(テーブル4[[#This Row],[平日]],-2)</f>
        <v>100</v>
      </c>
      <c r="F42" s="9">
        <f ca="1">ROUND(テーブル4[[#This Row],[休日]],-2)</f>
        <v>200</v>
      </c>
      <c r="G42" s="9"/>
      <c r="I42" s="7" t="s">
        <v>41</v>
      </c>
      <c r="J42" s="9">
        <f ca="1">ROUND(テーブル5[[#This Row],[居住者]],-3)</f>
        <v>40000</v>
      </c>
      <c r="K42" s="9">
        <f ca="1">ROUND(テーブル5[[#This Row],[勤務者]],-3)</f>
        <v>3000</v>
      </c>
      <c r="L42" s="9">
        <f ca="1">ROUND(テーブル5[[#This Row],[来街者]],-3)</f>
        <v>28000</v>
      </c>
      <c r="M42" s="9">
        <f ca="1">ROUND(テーブル5[[#This Row],[平日]],-1)</f>
        <v>70</v>
      </c>
      <c r="N42" s="9">
        <f ca="1">ROUND(テーブル5[[#This Row],[休日]],-1)</f>
        <v>90</v>
      </c>
      <c r="O42" s="9"/>
      <c r="P42" s="11"/>
      <c r="Q42" s="9" t="s">
        <v>41</v>
      </c>
      <c r="R42" s="9">
        <f ca="1">ROUND(テーブル515[[#This Row],[居住者]],-3)</f>
        <v>52000</v>
      </c>
      <c r="S42" s="9">
        <f ca="1">ROUND(テーブル515[[#This Row],[勤務者]],-3)</f>
        <v>3000</v>
      </c>
      <c r="T42" s="9">
        <f ca="1">ROUND(テーブル515[[#This Row],[来街者]],-3)</f>
        <v>30000</v>
      </c>
      <c r="U42" s="9">
        <f ca="1">ROUND(テーブル515[[#This Row],[平日]],-1)</f>
        <v>80</v>
      </c>
      <c r="V42" s="9">
        <f ca="1">ROUND(テーブル515[[#This Row],[休日]],-2)</f>
        <v>100</v>
      </c>
      <c r="W42" s="9"/>
      <c r="Y42" s="9" t="s">
        <v>41</v>
      </c>
      <c r="Z42" s="9">
        <f ca="1">ROUND(テーブル51528[[#This Row],[居住者]],-3)</f>
        <v>72000</v>
      </c>
      <c r="AA42" s="9">
        <f ca="1">ROUND(テーブル51528[[#This Row],[勤務者]],-3)</f>
        <v>1000</v>
      </c>
      <c r="AB42" s="9">
        <f ca="1">ROUND(テーブル51528[[#This Row],[来街者]],-3)</f>
        <v>56000</v>
      </c>
      <c r="AC42" s="9">
        <f ca="1">ROUND(テーブル51528[[#This Row],[平日]],-2)</f>
        <v>100</v>
      </c>
      <c r="AD42" s="9">
        <f ca="1">ROUND(テーブル51528[[#This Row],[休日]],-2)</f>
        <v>200</v>
      </c>
      <c r="AE42" s="9"/>
      <c r="AG42" s="9" t="s">
        <v>41</v>
      </c>
      <c r="AH42">
        <f ca="1">ROUND(テーブル5152830[[#This Row],[居住者]],-3)</f>
        <v>64000</v>
      </c>
      <c r="AI42">
        <f ca="1">ROUND(テーブル5152830[[#This Row],[勤務者]],-3)</f>
        <v>10000</v>
      </c>
      <c r="AJ42">
        <f ca="1">ROUND(テーブル5152830[[#This Row],[来街者]],-3)</f>
        <v>49000</v>
      </c>
      <c r="AK42">
        <f ca="1">ROUND(テーブル5152830[[#This Row],[平日]],-2)</f>
        <v>100</v>
      </c>
      <c r="AL42">
        <f ca="1">ROUND(テーブル5152830[[#This Row],[休日]],-2)</f>
        <v>200</v>
      </c>
    </row>
    <row r="43" spans="1:38" x14ac:dyDescent="0.55000000000000004">
      <c r="A43" s="7" t="s">
        <v>42</v>
      </c>
      <c r="B43" s="9">
        <f ca="1">ROUND(テーブル4[[#This Row],[居住者]],-3)</f>
        <v>45000</v>
      </c>
      <c r="C43" s="9">
        <f ca="1">ROUND(テーブル4[[#This Row],[勤務者]],-3)</f>
        <v>9000</v>
      </c>
      <c r="D43" s="9">
        <f ca="1">ROUND(テーブル4[[#This Row],[来街者]],-3)</f>
        <v>48000</v>
      </c>
      <c r="E43" s="9">
        <f ca="1">ROUND(テーブル4[[#This Row],[平日]],-2)</f>
        <v>100</v>
      </c>
      <c r="F43" s="9">
        <f ca="1">ROUND(テーブル4[[#This Row],[休日]],-2)</f>
        <v>200</v>
      </c>
      <c r="G43" s="9"/>
      <c r="I43" s="7" t="s">
        <v>42</v>
      </c>
      <c r="J43" s="9">
        <f ca="1">ROUND(テーブル5[[#This Row],[居住者]],-3)</f>
        <v>41000</v>
      </c>
      <c r="K43" s="9">
        <f ca="1">ROUND(テーブル5[[#This Row],[勤務者]],-3)</f>
        <v>3000</v>
      </c>
      <c r="L43" s="9">
        <f ca="1">ROUND(テーブル5[[#This Row],[来街者]],-3)</f>
        <v>27000</v>
      </c>
      <c r="M43" s="9">
        <f ca="1">ROUND(テーブル5[[#This Row],[平日]],-1)</f>
        <v>70</v>
      </c>
      <c r="N43" s="9">
        <f ca="1">ROUND(テーブル5[[#This Row],[休日]],-1)</f>
        <v>90</v>
      </c>
      <c r="O43" s="9"/>
      <c r="P43" s="11"/>
      <c r="Q43" s="9" t="s">
        <v>42</v>
      </c>
      <c r="R43" s="9">
        <f ca="1">ROUND(テーブル515[[#This Row],[居住者]],-3)</f>
        <v>52000</v>
      </c>
      <c r="S43" s="9">
        <f ca="1">ROUND(テーブル515[[#This Row],[勤務者]],-3)</f>
        <v>3000</v>
      </c>
      <c r="T43" s="9">
        <f ca="1">ROUND(テーブル515[[#This Row],[来街者]],-3)</f>
        <v>29000</v>
      </c>
      <c r="U43" s="9">
        <f ca="1">ROUND(テーブル515[[#This Row],[平日]],-1)</f>
        <v>70</v>
      </c>
      <c r="V43" s="9">
        <f ca="1">ROUND(テーブル515[[#This Row],[休日]],-1)</f>
        <v>90</v>
      </c>
      <c r="W43" s="9"/>
      <c r="Y43" s="9" t="s">
        <v>42</v>
      </c>
      <c r="Z43" s="9">
        <f ca="1">ROUND(テーブル51528[[#This Row],[居住者]],-3)</f>
        <v>68000</v>
      </c>
      <c r="AA43" s="9">
        <f ca="1">ROUND(テーブル51528[[#This Row],[勤務者]],-3)</f>
        <v>1000</v>
      </c>
      <c r="AB43" s="9">
        <f ca="1">ROUND(テーブル51528[[#This Row],[来街者]],-3)</f>
        <v>47000</v>
      </c>
      <c r="AC43" s="9">
        <f ca="1">ROUND(テーブル51528[[#This Row],[平日]],-2)</f>
        <v>100</v>
      </c>
      <c r="AD43" s="9">
        <f ca="1">ROUND(テーブル51528[[#This Row],[休日]],-2)</f>
        <v>200</v>
      </c>
      <c r="AE43" s="9"/>
      <c r="AG43" s="9" t="s">
        <v>42</v>
      </c>
      <c r="AH43">
        <f ca="1">ROUND(テーブル5152830[[#This Row],[居住者]],-3)</f>
        <v>65000</v>
      </c>
      <c r="AI43">
        <f ca="1">ROUND(テーブル5152830[[#This Row],[勤務者]],-3)</f>
        <v>10000</v>
      </c>
      <c r="AJ43">
        <f ca="1">ROUND(テーブル5152830[[#This Row],[来街者]],-3)</f>
        <v>44000</v>
      </c>
      <c r="AK43">
        <f ca="1">ROUND(テーブル5152830[[#This Row],[平日]],-2)</f>
        <v>100</v>
      </c>
      <c r="AL43">
        <f ca="1">ROUND(テーブル5152830[[#This Row],[休日]],-2)</f>
        <v>100</v>
      </c>
    </row>
    <row r="44" spans="1:38" x14ac:dyDescent="0.55000000000000004">
      <c r="A44" s="7" t="s">
        <v>43</v>
      </c>
      <c r="B44" s="9">
        <f ca="1">ROUND(テーブル4[[#This Row],[居住者]],-3)</f>
        <v>44000</v>
      </c>
      <c r="C44" s="9">
        <f ca="1">ROUND(テーブル4[[#This Row],[勤務者]],-3)</f>
        <v>8000</v>
      </c>
      <c r="D44" s="9">
        <f ca="1">ROUND(テーブル4[[#This Row],[来街者]],-3)</f>
        <v>40000</v>
      </c>
      <c r="E44" s="9">
        <f ca="1">ROUND(テーブル4[[#This Row],[平日]],-1)</f>
        <v>90</v>
      </c>
      <c r="F44" s="9">
        <f ca="1">ROUND(テーブル4[[#This Row],[休日]],-2)</f>
        <v>100</v>
      </c>
      <c r="G44" s="9"/>
      <c r="I44" s="7" t="s">
        <v>43</v>
      </c>
      <c r="J44" s="9">
        <f ca="1">ROUND(テーブル5[[#This Row],[居住者]],-3)</f>
        <v>40000</v>
      </c>
      <c r="K44" s="9">
        <f ca="1">ROUND(テーブル5[[#This Row],[勤務者]],-3)</f>
        <v>3000</v>
      </c>
      <c r="L44" s="9">
        <f ca="1">ROUND(テーブル5[[#This Row],[来街者]],-3)</f>
        <v>23000</v>
      </c>
      <c r="M44" s="9">
        <f ca="1">ROUND(テーブル5[[#This Row],[平日]],-1)</f>
        <v>60</v>
      </c>
      <c r="N44" s="9">
        <f ca="1">ROUND(テーブル5[[#This Row],[休日]],-1)</f>
        <v>80</v>
      </c>
      <c r="O44" s="9"/>
      <c r="P44" s="11"/>
      <c r="Q44" s="9" t="s">
        <v>43</v>
      </c>
      <c r="R44" s="9">
        <f ca="1">ROUND(テーブル515[[#This Row],[居住者]],-3)</f>
        <v>51000</v>
      </c>
      <c r="S44" s="9">
        <f ca="1">ROUND(テーブル515[[#This Row],[勤務者]],-3)</f>
        <v>2000</v>
      </c>
      <c r="T44" s="9">
        <f ca="1">ROUND(テーブル515[[#This Row],[来街者]],-3)</f>
        <v>24000</v>
      </c>
      <c r="U44" s="9">
        <f ca="1">ROUND(テーブル515[[#This Row],[平日]],-1)</f>
        <v>60</v>
      </c>
      <c r="V44" s="9">
        <f ca="1">ROUND(テーブル515[[#This Row],[休日]],-1)</f>
        <v>80</v>
      </c>
      <c r="W44" s="9"/>
      <c r="Y44" s="9" t="s">
        <v>43</v>
      </c>
      <c r="Z44" s="9">
        <f ca="1">ROUND(テーブル51528[[#This Row],[居住者]],-3)</f>
        <v>64000</v>
      </c>
      <c r="AA44" s="9">
        <f ca="1">ROUND(テーブル51528[[#This Row],[勤務者]],-3)</f>
        <v>1000</v>
      </c>
      <c r="AB44" s="9">
        <f ca="1">ROUND(テーブル51528[[#This Row],[来街者]],-3)</f>
        <v>38000</v>
      </c>
      <c r="AC44" s="9">
        <f ca="1">ROUND(テーブル51528[[#This Row],[平日]],-1)</f>
        <v>90</v>
      </c>
      <c r="AD44" s="9">
        <f ca="1">ROUND(テーブル51528[[#This Row],[休日]],-1)</f>
        <v>120</v>
      </c>
      <c r="AE44" s="9"/>
      <c r="AG44" s="9" t="s">
        <v>43</v>
      </c>
      <c r="AH44">
        <f ca="1">ROUND(テーブル5152830[[#This Row],[居住者]],-3)</f>
        <v>64000</v>
      </c>
      <c r="AI44">
        <f ca="1">ROUND(テーブル5152830[[#This Row],[勤務者]],-3)</f>
        <v>10000</v>
      </c>
      <c r="AJ44">
        <f ca="1">ROUND(テーブル5152830[[#This Row],[来街者]],-3)</f>
        <v>34000</v>
      </c>
      <c r="AK44">
        <f ca="1">ROUND(テーブル5152830[[#This Row],[平日]],-1)</f>
        <v>90</v>
      </c>
      <c r="AL44">
        <f ca="1">ROUND(テーブル5152830[[#This Row],[休日]],-1)</f>
        <v>110</v>
      </c>
    </row>
    <row r="45" spans="1:38" x14ac:dyDescent="0.55000000000000004">
      <c r="A45" s="7" t="s">
        <v>44</v>
      </c>
      <c r="B45" s="9">
        <f ca="1">ROUND(テーブル4[[#This Row],[居住者]],-3)</f>
        <v>43000</v>
      </c>
      <c r="C45" s="9">
        <f ca="1">ROUND(テーブル4[[#This Row],[勤務者]],-3)</f>
        <v>7000</v>
      </c>
      <c r="D45" s="9">
        <f ca="1">ROUND(テーブル4[[#This Row],[来街者]],-3)</f>
        <v>34000</v>
      </c>
      <c r="E45" s="9">
        <f ca="1">ROUND(テーブル4[[#This Row],[平日]],-1)</f>
        <v>70</v>
      </c>
      <c r="F45" s="9">
        <f ca="1">ROUND(テーブル4[[#This Row],[休日]],-2)</f>
        <v>100</v>
      </c>
      <c r="G45" s="9"/>
      <c r="I45" s="7" t="s">
        <v>44</v>
      </c>
      <c r="J45" s="9">
        <f ca="1">ROUND(テーブル5[[#This Row],[居住者]],-3)</f>
        <v>39000</v>
      </c>
      <c r="K45" s="9">
        <f ca="1">ROUND(テーブル5[[#This Row],[勤務者]],-3)</f>
        <v>2000</v>
      </c>
      <c r="L45" s="9">
        <f ca="1">ROUND(テーブル5[[#This Row],[来街者]],-3)</f>
        <v>20000</v>
      </c>
      <c r="M45" s="9">
        <f ca="1">ROUND(テーブル5[[#This Row],[平日]],-1)</f>
        <v>50</v>
      </c>
      <c r="N45" s="9">
        <f ca="1">ROUND(テーブル5[[#This Row],[休日]],-1)</f>
        <v>60</v>
      </c>
      <c r="O45" s="9"/>
      <c r="P45" s="11"/>
      <c r="Q45" s="9" t="s">
        <v>44</v>
      </c>
      <c r="R45" s="9">
        <f ca="1">ROUND(テーブル515[[#This Row],[居住者]],-3)</f>
        <v>49000</v>
      </c>
      <c r="S45" s="9">
        <f ca="1">ROUND(テーブル515[[#This Row],[勤務者]],-3)</f>
        <v>2000</v>
      </c>
      <c r="T45" s="9">
        <f ca="1">ROUND(テーブル515[[#This Row],[来街者]],-3)</f>
        <v>19000</v>
      </c>
      <c r="U45" s="9">
        <f ca="1">ROUND(テーブル515[[#This Row],[平日]],-1)</f>
        <v>50</v>
      </c>
      <c r="V45" s="9">
        <f ca="1">ROUND(テーブル515[[#This Row],[休日]],-1)</f>
        <v>70</v>
      </c>
      <c r="W45" s="9"/>
      <c r="Y45" s="9" t="s">
        <v>44</v>
      </c>
      <c r="Z45" s="9">
        <f ca="1">ROUND(テーブル51528[[#This Row],[居住者]],-3)</f>
        <v>61000</v>
      </c>
      <c r="AA45" s="9">
        <f ca="1">ROUND(テーブル51528[[#This Row],[勤務者]],-3)</f>
        <v>1000</v>
      </c>
      <c r="AB45" s="9">
        <f ca="1">ROUND(テーブル51528[[#This Row],[来街者]],-3)</f>
        <v>30000</v>
      </c>
      <c r="AC45" s="9">
        <f ca="1">ROUND(テーブル51528[[#This Row],[平日]],-1)</f>
        <v>70</v>
      </c>
      <c r="AD45" s="9">
        <f ca="1">ROUND(テーブル51528[[#This Row],[休日]],-1)</f>
        <v>100</v>
      </c>
      <c r="AE45" s="9"/>
      <c r="AG45" s="9" t="s">
        <v>44</v>
      </c>
      <c r="AH45">
        <f ca="1">ROUND(テーブル5152830[[#This Row],[居住者]],-3)</f>
        <v>63000</v>
      </c>
      <c r="AI45">
        <f ca="1">ROUND(テーブル5152830[[#This Row],[勤務者]],-3)</f>
        <v>10000</v>
      </c>
      <c r="AJ45">
        <f ca="1">ROUND(テーブル5152830[[#This Row],[来街者]],-3)</f>
        <v>27000</v>
      </c>
      <c r="AK45">
        <f ca="1">ROUND(テーブル5152830[[#This Row],[平日]],-1)</f>
        <v>70</v>
      </c>
      <c r="AL45">
        <f ca="1">ROUND(テーブル5152830[[#This Row],[休日]],-1)</f>
        <v>90</v>
      </c>
    </row>
    <row r="46" spans="1:38" x14ac:dyDescent="0.55000000000000004">
      <c r="A46" s="7" t="s">
        <v>45</v>
      </c>
      <c r="B46" s="9">
        <f ca="1">ROUND(テーブル4[[#This Row],[居住者]],-3)</f>
        <v>40000</v>
      </c>
      <c r="C46" s="9">
        <f ca="1">ROUND(テーブル4[[#This Row],[勤務者]],-3)</f>
        <v>6000</v>
      </c>
      <c r="D46" s="9">
        <f ca="1">ROUND(テーブル4[[#This Row],[来街者]],-3)</f>
        <v>28000</v>
      </c>
      <c r="E46" s="9">
        <f ca="1">ROUND(テーブル4[[#This Row],[平日]],-1)</f>
        <v>60</v>
      </c>
      <c r="F46" s="9">
        <f ca="1">ROUND(テーブル4[[#This Row],[休日]],-2)</f>
        <v>100</v>
      </c>
      <c r="G46" s="9"/>
      <c r="I46" s="7" t="s">
        <v>45</v>
      </c>
      <c r="J46" s="9">
        <f ca="1">ROUND(テーブル5[[#This Row],[居住者]],-3)</f>
        <v>38000</v>
      </c>
      <c r="K46" s="9">
        <f ca="1">ROUND(テーブル5[[#This Row],[勤務者]],-3)</f>
        <v>2000</v>
      </c>
      <c r="L46" s="9">
        <f ca="1">ROUND(テーブル5[[#This Row],[来街者]],-3)</f>
        <v>17000</v>
      </c>
      <c r="M46" s="9">
        <f ca="1">ROUND(テーブル5[[#This Row],[平日]],-1)</f>
        <v>40</v>
      </c>
      <c r="N46" s="9">
        <f ca="1">ROUND(テーブル5[[#This Row],[休日]],-1)</f>
        <v>60</v>
      </c>
      <c r="O46" s="9"/>
      <c r="P46" s="11"/>
      <c r="Q46" s="9" t="s">
        <v>45</v>
      </c>
      <c r="R46" s="9">
        <f ca="1">ROUND(テーブル515[[#This Row],[居住者]],-3)</f>
        <v>47000</v>
      </c>
      <c r="S46" s="9">
        <f ca="1">ROUND(テーブル515[[#This Row],[勤務者]],-3)</f>
        <v>2000</v>
      </c>
      <c r="T46" s="9">
        <f ca="1">ROUND(テーブル515[[#This Row],[来街者]],-3)</f>
        <v>16000</v>
      </c>
      <c r="U46" s="9">
        <f ca="1">ROUND(テーブル515[[#This Row],[平日]],-1)</f>
        <v>40</v>
      </c>
      <c r="V46" s="9">
        <f ca="1">ROUND(テーブル515[[#This Row],[休日]],-1)</f>
        <v>60</v>
      </c>
      <c r="W46" s="9"/>
      <c r="Y46" s="9" t="s">
        <v>45</v>
      </c>
      <c r="Z46" s="9">
        <f ca="1">ROUND(テーブル51528[[#This Row],[居住者]],-3)</f>
        <v>58000</v>
      </c>
      <c r="AA46" s="9">
        <f ca="1">ROUND(テーブル51528[[#This Row],[勤務者]],-3)</f>
        <v>1000</v>
      </c>
      <c r="AB46" s="9">
        <f ca="1">ROUND(テーブル51528[[#This Row],[来街者]],-3)</f>
        <v>27000</v>
      </c>
      <c r="AC46" s="9">
        <f ca="1">ROUND(テーブル51528[[#This Row],[平日]],-1)</f>
        <v>60</v>
      </c>
      <c r="AD46" s="9">
        <f ca="1">ROUND(テーブル51528[[#This Row],[休日]],-1)</f>
        <v>90</v>
      </c>
      <c r="AE46" s="9"/>
      <c r="AG46" s="9" t="s">
        <v>45</v>
      </c>
      <c r="AH46">
        <f ca="1">ROUND(テーブル5152830[[#This Row],[居住者]],-3)</f>
        <v>62000</v>
      </c>
      <c r="AI46">
        <f ca="1">ROUND(テーブル5152830[[#This Row],[勤務者]],-3)</f>
        <v>11000</v>
      </c>
      <c r="AJ46">
        <f ca="1">ROUND(テーブル5152830[[#This Row],[来街者]],-3)</f>
        <v>23000</v>
      </c>
      <c r="AK46">
        <f ca="1">ROUND(テーブル5152830[[#This Row],[平日]],-1)</f>
        <v>60</v>
      </c>
      <c r="AL46">
        <f ca="1">ROUND(テーブル5152830[[#This Row],[休日]],-1)</f>
        <v>70</v>
      </c>
    </row>
    <row r="47" spans="1:38" x14ac:dyDescent="0.55000000000000004">
      <c r="A47" s="7" t="s">
        <v>46</v>
      </c>
      <c r="B47" s="9">
        <f ca="1">ROUND(テーブル4[[#This Row],[居住者]],-3)</f>
        <v>36000</v>
      </c>
      <c r="C47" s="9">
        <f ca="1">ROUND(テーブル4[[#This Row],[勤務者]],-3)</f>
        <v>4000</v>
      </c>
      <c r="D47" s="9">
        <f ca="1">ROUND(テーブル4[[#This Row],[来街者]],-3)</f>
        <v>24000</v>
      </c>
      <c r="E47" s="9">
        <f ca="1">ROUND(テーブル4[[#This Row],[平日]],-1)</f>
        <v>50</v>
      </c>
      <c r="F47" s="9">
        <f ca="1">ROUND(テーブル4[[#This Row],[休日]],-2)</f>
        <v>100</v>
      </c>
      <c r="G47" s="9"/>
      <c r="I47" s="7" t="s">
        <v>46</v>
      </c>
      <c r="J47" s="9">
        <f ca="1">ROUND(テーブル5[[#This Row],[居住者]],-3)</f>
        <v>36000</v>
      </c>
      <c r="K47" s="9">
        <f ca="1">ROUND(テーブル5[[#This Row],[勤務者]],-3)</f>
        <v>2000</v>
      </c>
      <c r="L47" s="9">
        <f ca="1">ROUND(テーブル5[[#This Row],[来街者]],-3)</f>
        <v>15000</v>
      </c>
      <c r="M47" s="9">
        <f ca="1">ROUND(テーブル5[[#This Row],[平日]],-1)</f>
        <v>40</v>
      </c>
      <c r="N47" s="9">
        <f ca="1">ROUND(テーブル5[[#This Row],[休日]],-1)</f>
        <v>50</v>
      </c>
      <c r="O47" s="9"/>
      <c r="P47" s="11"/>
      <c r="Q47" s="9" t="s">
        <v>46</v>
      </c>
      <c r="R47" s="9">
        <f ca="1">ROUND(テーブル515[[#This Row],[居住者]],-3)</f>
        <v>44000</v>
      </c>
      <c r="S47" s="9">
        <f ca="1">ROUND(テーブル515[[#This Row],[勤務者]],-3)</f>
        <v>2000</v>
      </c>
      <c r="T47" s="9">
        <f ca="1">ROUND(テーブル515[[#This Row],[来街者]],-3)</f>
        <v>14000</v>
      </c>
      <c r="U47" s="9">
        <f ca="1">ROUND(テーブル515[[#This Row],[平日]],-1)</f>
        <v>40</v>
      </c>
      <c r="V47" s="9">
        <f ca="1">ROUND(テーブル515[[#This Row],[休日]],-1)</f>
        <v>50</v>
      </c>
      <c r="W47" s="9"/>
      <c r="Y47" s="9" t="s">
        <v>46</v>
      </c>
      <c r="Z47" s="9">
        <f ca="1">ROUND(テーブル51528[[#This Row],[居住者]],-3)</f>
        <v>55000</v>
      </c>
      <c r="AA47" s="9">
        <f ca="1">ROUND(テーブル51528[[#This Row],[勤務者]],-3)</f>
        <v>0</v>
      </c>
      <c r="AB47" s="9">
        <f ca="1">ROUND(テーブル51528[[#This Row],[来街者]],-3)</f>
        <v>22000</v>
      </c>
      <c r="AC47" s="9">
        <f ca="1">ROUND(テーブル51528[[#This Row],[平日]],-1)</f>
        <v>50</v>
      </c>
      <c r="AD47" s="9">
        <f ca="1">ROUND(テーブル51528[[#This Row],[休日]],-1)</f>
        <v>80</v>
      </c>
      <c r="AE47" s="9"/>
      <c r="AG47" s="9" t="s">
        <v>46</v>
      </c>
      <c r="AH47">
        <f ca="1">ROUND(テーブル5152830[[#This Row],[居住者]],-3)</f>
        <v>59000</v>
      </c>
      <c r="AI47">
        <f ca="1">ROUND(テーブル5152830[[#This Row],[勤務者]],-3)</f>
        <v>11000</v>
      </c>
      <c r="AJ47">
        <f ca="1">ROUND(テーブル5152830[[#This Row],[来街者]],-3)</f>
        <v>23000</v>
      </c>
      <c r="AK47">
        <f ca="1">ROUND(テーブル5152830[[#This Row],[平日]],-1)</f>
        <v>60</v>
      </c>
      <c r="AL47">
        <f ca="1">ROUND(テーブル5152830[[#This Row],[休日]],-1)</f>
        <v>70</v>
      </c>
    </row>
    <row r="48" spans="1:38" x14ac:dyDescent="0.55000000000000004">
      <c r="A48" s="7" t="s">
        <v>47</v>
      </c>
      <c r="B48" s="9">
        <f ca="1">ROUND(テーブル4[[#This Row],[居住者]],-3)</f>
        <v>31000</v>
      </c>
      <c r="C48" s="9">
        <f ca="1">ROUND(テーブル4[[#This Row],[勤務者]],-3)</f>
        <v>3000</v>
      </c>
      <c r="D48" s="9">
        <f ca="1">ROUND(テーブル4[[#This Row],[来街者]],-3)</f>
        <v>24000</v>
      </c>
      <c r="E48" s="9">
        <f ca="1">ROUND(テーブル4[[#This Row],[平日]],-1)</f>
        <v>60</v>
      </c>
      <c r="F48" s="9">
        <f ca="1">ROUND(テーブル4[[#This Row],[休日]],-1)</f>
        <v>90</v>
      </c>
      <c r="G48" s="9"/>
      <c r="I48" s="7" t="s">
        <v>47</v>
      </c>
      <c r="J48" s="9">
        <f ca="1">ROUND(テーブル5[[#This Row],[居住者]],-3)</f>
        <v>32000</v>
      </c>
      <c r="K48" s="9">
        <f ca="1">ROUND(テーブル5[[#This Row],[勤務者]],-3)</f>
        <v>2000</v>
      </c>
      <c r="L48" s="9">
        <f ca="1">ROUND(テーブル5[[#This Row],[来街者]],-3)</f>
        <v>14000</v>
      </c>
      <c r="M48" s="9">
        <f ca="1">ROUND(テーブル5[[#This Row],[平日]],-1)</f>
        <v>40</v>
      </c>
      <c r="N48" s="9">
        <f ca="1">ROUND(テーブル5[[#This Row],[休日]],-1)</f>
        <v>40</v>
      </c>
      <c r="O48" s="9"/>
      <c r="P48" s="11"/>
      <c r="Q48" s="9" t="s">
        <v>47</v>
      </c>
      <c r="R48" s="9">
        <f ca="1">ROUND(テーブル515[[#This Row],[居住者]],-3)</f>
        <v>41000</v>
      </c>
      <c r="S48" s="9">
        <f ca="1">ROUND(テーブル515[[#This Row],[勤務者]],-3)</f>
        <v>2000</v>
      </c>
      <c r="T48" s="9">
        <f ca="1">ROUND(テーブル515[[#This Row],[来街者]],-3)</f>
        <v>13000</v>
      </c>
      <c r="U48" s="9">
        <f ca="1">ROUND(テーブル515[[#This Row],[平日]],-1)</f>
        <v>30</v>
      </c>
      <c r="V48" s="9">
        <f ca="1">ROUND(テーブル515[[#This Row],[休日]],-1)</f>
        <v>50</v>
      </c>
      <c r="W48" s="9"/>
      <c r="Y48" s="9" t="s">
        <v>47</v>
      </c>
      <c r="Z48" s="9">
        <f ca="1">ROUND(テーブル51528[[#This Row],[居住者]],-3)</f>
        <v>52000</v>
      </c>
      <c r="AA48" s="9">
        <f ca="1">ROUND(テーブル51528[[#This Row],[勤務者]],-3)</f>
        <v>1000</v>
      </c>
      <c r="AB48" s="9">
        <f ca="1">ROUND(テーブル51528[[#This Row],[来街者]],-3)</f>
        <v>20000</v>
      </c>
      <c r="AC48" s="9">
        <f ca="1">ROUND(テーブル51528[[#This Row],[平日]],-1)</f>
        <v>50</v>
      </c>
      <c r="AD48" s="9">
        <f ca="1">ROUND(テーブル51528[[#This Row],[休日]],-1)</f>
        <v>60</v>
      </c>
      <c r="AE48" s="9"/>
      <c r="AG48" s="9" t="s">
        <v>47</v>
      </c>
      <c r="AH48">
        <f ca="1">ROUND(テーブル5152830[[#This Row],[居住者]],-3)</f>
        <v>54000</v>
      </c>
      <c r="AI48">
        <f ca="1">ROUND(テーブル5152830[[#This Row],[勤務者]],-3)</f>
        <v>11000</v>
      </c>
      <c r="AJ48">
        <f ca="1">ROUND(テーブル5152830[[#This Row],[来街者]],-3)</f>
        <v>21000</v>
      </c>
      <c r="AK48">
        <f ca="1">ROUND(テーブル5152830[[#This Row],[平日]],-1)</f>
        <v>60</v>
      </c>
      <c r="AL48">
        <f ca="1">ROUND(テーブル5152830[[#This Row],[休日]],-1)</f>
        <v>60</v>
      </c>
    </row>
    <row r="49" spans="1:38" x14ac:dyDescent="0.55000000000000004">
      <c r="A49" s="7" t="s">
        <v>48</v>
      </c>
      <c r="B49" s="9">
        <f ca="1">ROUND(テーブル4[[#This Row],[居住者]],-3)</f>
        <v>27000</v>
      </c>
      <c r="C49" s="9">
        <f ca="1">ROUND(テーブル4[[#This Row],[勤務者]],-3)</f>
        <v>3000</v>
      </c>
      <c r="D49" s="9">
        <f ca="1">ROUND(テーブル4[[#This Row],[来街者]],-3)</f>
        <v>22000</v>
      </c>
      <c r="E49" s="9">
        <f ca="1">ROUND(テーブル4[[#This Row],[平日]],-1)</f>
        <v>50</v>
      </c>
      <c r="F49" s="9">
        <f ca="1">ROUND(テーブル4[[#This Row],[休日]],-1)</f>
        <v>80</v>
      </c>
      <c r="G49" s="9"/>
      <c r="I49" s="7" t="s">
        <v>48</v>
      </c>
      <c r="J49" s="9">
        <f ca="1">ROUND(テーブル5[[#This Row],[居住者]],-3)</f>
        <v>30000</v>
      </c>
      <c r="K49" s="9">
        <f ca="1">ROUND(テーブル5[[#This Row],[勤務者]],-3)</f>
        <v>2000</v>
      </c>
      <c r="L49" s="9">
        <f ca="1">ROUND(テーブル5[[#This Row],[来街者]],-3)</f>
        <v>13000</v>
      </c>
      <c r="M49" s="9">
        <f ca="1">ROUND(テーブル5[[#This Row],[平日]],-1)</f>
        <v>30</v>
      </c>
      <c r="N49" s="9">
        <f ca="1">ROUND(テーブル5[[#This Row],[休日]],-1)</f>
        <v>40</v>
      </c>
      <c r="O49" s="9"/>
      <c r="P49" s="11"/>
      <c r="Q49" s="9" t="s">
        <v>48</v>
      </c>
      <c r="R49" s="9">
        <f ca="1">ROUND(テーブル515[[#This Row],[居住者]],-3)</f>
        <v>38000</v>
      </c>
      <c r="S49" s="9">
        <f ca="1">ROUND(テーブル515[[#This Row],[勤務者]],-3)</f>
        <v>2000</v>
      </c>
      <c r="T49" s="9">
        <f ca="1">ROUND(テーブル515[[#This Row],[来街者]],-3)</f>
        <v>12000</v>
      </c>
      <c r="U49" s="9">
        <f ca="1">ROUND(テーブル515[[#This Row],[平日]],-1)</f>
        <v>30</v>
      </c>
      <c r="V49" s="9">
        <f ca="1">ROUND(テーブル515[[#This Row],[休日]],-1)</f>
        <v>40</v>
      </c>
      <c r="W49" s="9"/>
      <c r="Y49" s="9" t="s">
        <v>48</v>
      </c>
      <c r="Z49" s="9">
        <f ca="1">ROUND(テーブル51528[[#This Row],[居住者]],-3)</f>
        <v>48000</v>
      </c>
      <c r="AA49" s="9">
        <f ca="1">ROUND(テーブル51528[[#This Row],[勤務者]],-3)</f>
        <v>1000</v>
      </c>
      <c r="AB49" s="9">
        <f ca="1">ROUND(テーブル51528[[#This Row],[来街者]],-3)</f>
        <v>18000</v>
      </c>
      <c r="AC49" s="9">
        <f ca="1">ROUND(テーブル51528[[#This Row],[平日]],-1)</f>
        <v>50</v>
      </c>
      <c r="AD49" s="9">
        <f ca="1">ROUND(テーブル51528[[#This Row],[休日]],-1)</f>
        <v>60</v>
      </c>
      <c r="AE49" s="9"/>
      <c r="AG49" s="9" t="s">
        <v>48</v>
      </c>
      <c r="AH49">
        <f ca="1">ROUND(テーブル5152830[[#This Row],[居住者]],-3)</f>
        <v>48000</v>
      </c>
      <c r="AI49">
        <f ca="1">ROUND(テーブル5152830[[#This Row],[勤務者]],-3)</f>
        <v>11000</v>
      </c>
      <c r="AJ49">
        <f ca="1">ROUND(テーブル5152830[[#This Row],[来街者]],-3)</f>
        <v>19000</v>
      </c>
      <c r="AK49">
        <f ca="1">ROUND(テーブル5152830[[#This Row],[平日]],-1)</f>
        <v>50</v>
      </c>
      <c r="AL49">
        <f ca="1">ROUND(テーブル5152830[[#This Row],[休日]],-1)</f>
        <v>60</v>
      </c>
    </row>
    <row r="50" spans="1:38" x14ac:dyDescent="0.55000000000000004">
      <c r="A50" s="7" t="s">
        <v>49</v>
      </c>
      <c r="B50" s="9">
        <f ca="1">ROUND(テーブル4[[#This Row],[居住者]],-3)</f>
        <v>25000</v>
      </c>
      <c r="C50" s="9">
        <f ca="1">ROUND(テーブル4[[#This Row],[勤務者]],-3)</f>
        <v>3000</v>
      </c>
      <c r="D50" s="9">
        <f ca="1">ROUND(テーブル4[[#This Row],[来街者]],-3)</f>
        <v>19000</v>
      </c>
      <c r="E50" s="9">
        <f ca="1">ROUND(テーブル4[[#This Row],[平日]],-1)</f>
        <v>50</v>
      </c>
      <c r="F50" s="9">
        <f ca="1">ROUND(テーブル4[[#This Row],[休日]],-1)</f>
        <v>60</v>
      </c>
      <c r="G50" s="9"/>
      <c r="I50" s="7" t="s">
        <v>49</v>
      </c>
      <c r="J50" s="9">
        <f ca="1">ROUND(テーブル5[[#This Row],[居住者]],-3)</f>
        <v>30000</v>
      </c>
      <c r="K50" s="9">
        <f ca="1">ROUND(テーブル5[[#This Row],[勤務者]],-3)</f>
        <v>3000</v>
      </c>
      <c r="L50" s="9">
        <f ca="1">ROUND(テーブル5[[#This Row],[来街者]],-3)</f>
        <v>12000</v>
      </c>
      <c r="M50" s="9">
        <f ca="1">ROUND(テーブル5[[#This Row],[平日]],-1)</f>
        <v>30</v>
      </c>
      <c r="N50" s="9">
        <f ca="1">ROUND(テーブル5[[#This Row],[休日]],-1)</f>
        <v>40</v>
      </c>
      <c r="O50" s="9"/>
      <c r="P50" s="11"/>
      <c r="Q50" s="9" t="s">
        <v>49</v>
      </c>
      <c r="R50" s="9">
        <f ca="1">ROUND(テーブル515[[#This Row],[居住者]],-3)</f>
        <v>36000</v>
      </c>
      <c r="S50" s="9">
        <f ca="1">ROUND(テーブル515[[#This Row],[勤務者]],-3)</f>
        <v>2000</v>
      </c>
      <c r="T50" s="9">
        <f ca="1">ROUND(テーブル515[[#This Row],[来街者]],-3)</f>
        <v>11000</v>
      </c>
      <c r="U50" s="9">
        <f ca="1">ROUND(テーブル515[[#This Row],[平日]],-1)</f>
        <v>30</v>
      </c>
      <c r="V50" s="9">
        <f ca="1">ROUND(テーブル515[[#This Row],[休日]],-1)</f>
        <v>40</v>
      </c>
      <c r="W50" s="9"/>
      <c r="Y50" s="9" t="s">
        <v>49</v>
      </c>
      <c r="Z50" s="9">
        <f ca="1">ROUND(テーブル51528[[#This Row],[居住者]],-3)</f>
        <v>43000</v>
      </c>
      <c r="AA50" s="9">
        <f ca="1">ROUND(テーブル51528[[#This Row],[勤務者]],-3)</f>
        <v>1000</v>
      </c>
      <c r="AB50" s="9">
        <f ca="1">ROUND(テーブル51528[[#This Row],[来街者]],-3)</f>
        <v>18000</v>
      </c>
      <c r="AC50" s="9">
        <f ca="1">ROUND(テーブル51528[[#This Row],[平日]],-1)</f>
        <v>50</v>
      </c>
      <c r="AD50" s="9">
        <f ca="1">ROUND(テーブル51528[[#This Row],[休日]],-1)</f>
        <v>60</v>
      </c>
      <c r="AE50" s="9"/>
      <c r="AG50" s="9" t="s">
        <v>49</v>
      </c>
      <c r="AH50">
        <f ca="1">ROUND(テーブル5152830[[#This Row],[居住者]],-3)</f>
        <v>43000</v>
      </c>
      <c r="AI50">
        <f ca="1">ROUND(テーブル5152830[[#This Row],[勤務者]],-3)</f>
        <v>11000</v>
      </c>
      <c r="AJ50">
        <f ca="1">ROUND(テーブル5152830[[#This Row],[来街者]],-3)</f>
        <v>18000</v>
      </c>
      <c r="AK50">
        <f ca="1">ROUND(テーブル5152830[[#This Row],[平日]],-1)</f>
        <v>50</v>
      </c>
      <c r="AL50">
        <f ca="1">ROUND(テーブル5152830[[#This Row],[休日]],-1)</f>
        <v>50</v>
      </c>
    </row>
    <row r="51" spans="1:38" x14ac:dyDescent="0.55000000000000004">
      <c r="A51" s="7" t="s">
        <v>50</v>
      </c>
      <c r="B51" s="9">
        <f ca="1">ROUND(テーブル4[[#This Row],[居住者]],-3)</f>
        <v>23000</v>
      </c>
      <c r="C51" s="9">
        <f ca="1">ROUND(テーブル4[[#This Row],[勤務者]],-3)</f>
        <v>3000</v>
      </c>
      <c r="D51" s="9">
        <f ca="1">ROUND(テーブル4[[#This Row],[来街者]],-3)</f>
        <v>18000</v>
      </c>
      <c r="E51" s="9">
        <f ca="1">ROUND(テーブル4[[#This Row],[平日]],-1)</f>
        <v>50</v>
      </c>
      <c r="F51" s="9">
        <f ca="1">ROUND(テーブル4[[#This Row],[休日]],-1)</f>
        <v>60</v>
      </c>
      <c r="G51" s="9"/>
      <c r="I51" s="7" t="s">
        <v>50</v>
      </c>
      <c r="J51" s="9">
        <f ca="1">ROUND(テーブル5[[#This Row],[居住者]],-3)</f>
        <v>29000</v>
      </c>
      <c r="K51" s="9">
        <f ca="1">ROUND(テーブル5[[#This Row],[勤務者]],-3)</f>
        <v>3000</v>
      </c>
      <c r="L51" s="9">
        <f ca="1">ROUND(テーブル5[[#This Row],[来街者]],-3)</f>
        <v>11000</v>
      </c>
      <c r="M51" s="9">
        <f ca="1">ROUND(テーブル5[[#This Row],[平日]],-1)</f>
        <v>30</v>
      </c>
      <c r="N51" s="9">
        <f ca="1">ROUND(テーブル5[[#This Row],[休日]],-1)</f>
        <v>40</v>
      </c>
      <c r="O51" s="9"/>
      <c r="P51" s="11"/>
      <c r="Q51" s="9" t="s">
        <v>50</v>
      </c>
      <c r="R51" s="9">
        <f ca="1">ROUND(テーブル515[[#This Row],[居住者]],-3)</f>
        <v>33000</v>
      </c>
      <c r="S51" s="9">
        <f ca="1">ROUND(テーブル515[[#This Row],[勤務者]],-3)</f>
        <v>2000</v>
      </c>
      <c r="T51" s="9">
        <f ca="1">ROUND(テーブル515[[#This Row],[来街者]],-3)</f>
        <v>10000</v>
      </c>
      <c r="U51" s="9">
        <f ca="1">ROUND(テーブル515[[#This Row],[平日]],-1)</f>
        <v>20</v>
      </c>
      <c r="V51" s="9">
        <f ca="1">ROUND(テーブル515[[#This Row],[休日]],-1)</f>
        <v>40</v>
      </c>
      <c r="W51" s="9"/>
      <c r="Y51" s="9" t="s">
        <v>50</v>
      </c>
      <c r="Z51" s="9">
        <f ca="1">ROUND(テーブル51528[[#This Row],[居住者]],-3)</f>
        <v>39000</v>
      </c>
      <c r="AA51" s="9">
        <f ca="1">ROUND(テーブル51528[[#This Row],[勤務者]],-3)</f>
        <v>2000</v>
      </c>
      <c r="AB51" s="9">
        <f ca="1">ROUND(テーブル51528[[#This Row],[来街者]],-3)</f>
        <v>16000</v>
      </c>
      <c r="AC51" s="9">
        <f ca="1">ROUND(テーブル51528[[#This Row],[平日]],-1)</f>
        <v>40</v>
      </c>
      <c r="AD51" s="9">
        <f ca="1">ROUND(テーブル51528[[#This Row],[休日]],-1)</f>
        <v>50</v>
      </c>
      <c r="AE51" s="9"/>
      <c r="AG51" s="9" t="s">
        <v>50</v>
      </c>
      <c r="AH51">
        <f ca="1">ROUND(テーブル5152830[[#This Row],[居住者]],-3)</f>
        <v>39000</v>
      </c>
      <c r="AI51">
        <f ca="1">ROUND(テーブル5152830[[#This Row],[勤務者]],-3)</f>
        <v>11000</v>
      </c>
      <c r="AJ51">
        <f ca="1">ROUND(テーブル5152830[[#This Row],[来街者]],-3)</f>
        <v>17000</v>
      </c>
      <c r="AK51">
        <f ca="1">ROUND(テーブル5152830[[#This Row],[平日]],-1)</f>
        <v>50</v>
      </c>
      <c r="AL51">
        <f ca="1">ROUND(テーブル5152830[[#This Row],[休日]],-1)</f>
        <v>50</v>
      </c>
    </row>
    <row r="53" spans="1:38" x14ac:dyDescent="0.55000000000000004">
      <c r="A53" t="s">
        <v>63</v>
      </c>
    </row>
    <row r="54" spans="1:38" x14ac:dyDescent="0.55000000000000004">
      <c r="A54" t="s">
        <v>64</v>
      </c>
    </row>
  </sheetData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9" orientation="landscape" r:id="rId1"/>
  <tableParts count="5"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05"/>
  <sheetViews>
    <sheetView topLeftCell="S33" zoomScale="55" zoomScaleNormal="55" workbookViewId="0">
      <selection activeCell="AP49" sqref="AP49"/>
    </sheetView>
  </sheetViews>
  <sheetFormatPr defaultRowHeight="18" x14ac:dyDescent="0.55000000000000004"/>
  <sheetData>
    <row r="1" spans="1:38" x14ac:dyDescent="0.55000000000000004">
      <c r="A1" s="2" t="s">
        <v>59</v>
      </c>
      <c r="I1" s="2"/>
    </row>
    <row r="2" spans="1:38" x14ac:dyDescent="0.55000000000000004">
      <c r="A2" t="s">
        <v>57</v>
      </c>
      <c r="E2" s="1"/>
      <c r="F2" s="1" t="s">
        <v>56</v>
      </c>
      <c r="G2" s="1"/>
      <c r="M2" s="1"/>
      <c r="N2" s="1" t="s">
        <v>56</v>
      </c>
      <c r="O2" s="1"/>
      <c r="U2" s="1"/>
      <c r="V2" s="1" t="s">
        <v>56</v>
      </c>
      <c r="W2" s="1"/>
      <c r="AD2" s="1" t="s">
        <v>56</v>
      </c>
      <c r="AE2" s="1"/>
      <c r="AL2" s="1" t="s">
        <v>56</v>
      </c>
    </row>
    <row r="3" spans="1:38" x14ac:dyDescent="0.55000000000000004">
      <c r="A3" s="6" t="s">
        <v>54</v>
      </c>
      <c r="B3" s="6" t="s">
        <v>0</v>
      </c>
      <c r="C3" s="6" t="s">
        <v>1</v>
      </c>
      <c r="D3" s="6" t="s">
        <v>2</v>
      </c>
      <c r="E3" s="6" t="s">
        <v>52</v>
      </c>
      <c r="F3" s="6" t="s">
        <v>53</v>
      </c>
      <c r="G3" s="6"/>
      <c r="I3" s="6" t="s">
        <v>55</v>
      </c>
      <c r="J3" s="6" t="s">
        <v>0</v>
      </c>
      <c r="K3" s="6" t="s">
        <v>1</v>
      </c>
      <c r="L3" s="6" t="s">
        <v>2</v>
      </c>
      <c r="M3" s="6" t="s">
        <v>52</v>
      </c>
      <c r="N3" s="6" t="s">
        <v>53</v>
      </c>
      <c r="O3" s="6"/>
      <c r="Q3" s="6" t="s">
        <v>65</v>
      </c>
      <c r="R3" s="6" t="s">
        <v>0</v>
      </c>
      <c r="S3" s="6" t="s">
        <v>1</v>
      </c>
      <c r="T3" s="6" t="s">
        <v>2</v>
      </c>
      <c r="U3" s="6" t="s">
        <v>52</v>
      </c>
      <c r="V3" s="6" t="s">
        <v>53</v>
      </c>
      <c r="W3" s="6"/>
      <c r="Y3" s="6" t="s">
        <v>68</v>
      </c>
      <c r="Z3" s="6" t="s">
        <v>0</v>
      </c>
      <c r="AA3" s="6" t="s">
        <v>1</v>
      </c>
      <c r="AB3" s="6" t="s">
        <v>2</v>
      </c>
      <c r="AC3" s="6" t="s">
        <v>52</v>
      </c>
      <c r="AD3" s="6" t="s">
        <v>53</v>
      </c>
      <c r="AE3" s="6"/>
      <c r="AG3" s="6" t="s">
        <v>69</v>
      </c>
      <c r="AH3" s="6" t="s">
        <v>0</v>
      </c>
      <c r="AI3" s="6" t="s">
        <v>1</v>
      </c>
      <c r="AJ3" s="6" t="s">
        <v>2</v>
      </c>
      <c r="AK3" s="6" t="s">
        <v>52</v>
      </c>
      <c r="AL3" s="6" t="s">
        <v>53</v>
      </c>
    </row>
    <row r="4" spans="1:38" x14ac:dyDescent="0.55000000000000004">
      <c r="A4" s="7" t="s">
        <v>3</v>
      </c>
      <c r="B4" s="9">
        <f ca="1">ROUND(テーブル6[[#This Row],[居住者]],-3)</f>
        <v>172000</v>
      </c>
      <c r="C4" s="9">
        <f ca="1">ROUND(テーブル6[[#This Row],[勤務者]],-3)</f>
        <v>8000</v>
      </c>
      <c r="D4" s="9">
        <f ca="1">ROUND(テーブル6[[#This Row],[来街者]],-3)</f>
        <v>85000</v>
      </c>
      <c r="E4" s="9">
        <f ca="1">ROUND(テーブル6[[#This Row],[平日]],-2)</f>
        <v>200</v>
      </c>
      <c r="F4" s="9">
        <f ca="1">ROUND(テーブル6[[#This Row],[休日]],-2)</f>
        <v>200</v>
      </c>
      <c r="G4" s="9"/>
      <c r="I4" s="7" t="s">
        <v>3</v>
      </c>
      <c r="J4" s="9">
        <f ca="1">ROUND(テーブル7[[#This Row],[居住者]],-3)</f>
        <v>212000</v>
      </c>
      <c r="K4" s="9">
        <f ca="1">ROUND(テーブル7[[#This Row],[勤務者]],-3)</f>
        <v>26000</v>
      </c>
      <c r="L4" s="9">
        <f ca="1">ROUND(テーブル7[[#This Row],[来街者]],-3)</f>
        <v>85000</v>
      </c>
      <c r="M4" s="9">
        <f ca="1">ROUND(テーブル7[[#This Row],[平日]],-2)</f>
        <v>200</v>
      </c>
      <c r="N4" s="9">
        <f ca="1">ROUND(テーブル7[[#This Row],[休日]],-2)</f>
        <v>200</v>
      </c>
      <c r="O4" s="9"/>
      <c r="P4" s="11"/>
      <c r="Q4" s="9" t="s">
        <v>3</v>
      </c>
      <c r="R4" s="9">
        <f ca="1">ROUND(テーブル716[[#This Row],[居住者]],-3)</f>
        <v>216000</v>
      </c>
      <c r="S4" s="9">
        <f ca="1">ROUND(テーブル716[[#This Row],[勤務者]],-3)</f>
        <v>46000</v>
      </c>
      <c r="T4" s="9">
        <f ca="1">ROUND(テーブル716[[#This Row],[来街者]],-3)</f>
        <v>82000</v>
      </c>
      <c r="U4" s="9">
        <f ca="1">ROUND(テーブル716[[#This Row],[平日]],-2)</f>
        <v>200</v>
      </c>
      <c r="V4" s="9">
        <f ca="1">ROUND(テーブル716[[#This Row],[休日]],-2)</f>
        <v>200</v>
      </c>
      <c r="W4" s="9"/>
      <c r="Y4" s="9" t="s">
        <v>3</v>
      </c>
      <c r="Z4" s="9">
        <f ca="1">ROUND(テーブル71627[[#This Row],[居住者]],-3)</f>
        <v>165000</v>
      </c>
      <c r="AA4" s="9">
        <f ca="1">ROUND(テーブル71627[[#This Row],[勤務者]],-3)</f>
        <v>33000</v>
      </c>
      <c r="AB4" s="9">
        <f ca="1">ROUND(テーブル71627[[#This Row],[来街者]],-3)</f>
        <v>83000</v>
      </c>
      <c r="AC4" s="9">
        <f ca="1">ROUND(テーブル71627[[#This Row],[平日]],-2)</f>
        <v>200</v>
      </c>
      <c r="AD4" s="9">
        <f ca="1">ROUND(テーブル71627[[#This Row],[休日]],-2)</f>
        <v>200</v>
      </c>
      <c r="AE4" s="9"/>
      <c r="AG4" s="9" t="s">
        <v>3</v>
      </c>
      <c r="AH4">
        <f ca="1">ROUND(テーブル7162724[[#This Row],[居住者]],-3)</f>
        <v>143000</v>
      </c>
      <c r="AI4">
        <f ca="1">ROUND(テーブル7162724[[#This Row],[勤務者]],-3)</f>
        <v>24000</v>
      </c>
      <c r="AJ4">
        <f ca="1">ROUND(テーブル7162724[[#This Row],[来街者]],-3)</f>
        <v>72000</v>
      </c>
      <c r="AK4">
        <f ca="1">ROUND(テーブル7162724[[#This Row],[平日]],-2)</f>
        <v>200</v>
      </c>
      <c r="AL4">
        <f ca="1">ROUND(テーブル7162724[[#This Row],[休日]],-2)</f>
        <v>200</v>
      </c>
    </row>
    <row r="5" spans="1:38" x14ac:dyDescent="0.55000000000000004">
      <c r="A5" s="7" t="s">
        <v>4</v>
      </c>
      <c r="B5" s="9">
        <f ca="1">ROUND(テーブル6[[#This Row],[居住者]],-3)</f>
        <v>170000</v>
      </c>
      <c r="C5" s="9">
        <f ca="1">ROUND(テーブル6[[#This Row],[勤務者]],-3)</f>
        <v>8000</v>
      </c>
      <c r="D5" s="9">
        <f ca="1">ROUND(テーブル6[[#This Row],[来街者]],-3)</f>
        <v>87000</v>
      </c>
      <c r="E5" s="9">
        <f ca="1">ROUND(テーブル6[[#This Row],[平日]],-2)</f>
        <v>200</v>
      </c>
      <c r="F5" s="9">
        <f ca="1">ROUND(テーブル6[[#This Row],[休日]],-2)</f>
        <v>200</v>
      </c>
      <c r="G5" s="9"/>
      <c r="I5" s="7" t="s">
        <v>4</v>
      </c>
      <c r="J5" s="9">
        <f ca="1">ROUND(テーブル7[[#This Row],[居住者]],-3)</f>
        <v>208000</v>
      </c>
      <c r="K5" s="9">
        <f ca="1">ROUND(テーブル7[[#This Row],[勤務者]],-3)</f>
        <v>26000</v>
      </c>
      <c r="L5" s="9">
        <f ca="1">ROUND(テーブル7[[#This Row],[来街者]],-3)</f>
        <v>88000</v>
      </c>
      <c r="M5" s="9">
        <f ca="1">ROUND(テーブル7[[#This Row],[平日]],-2)</f>
        <v>200</v>
      </c>
      <c r="N5" s="9">
        <f ca="1">ROUND(テーブル7[[#This Row],[休日]],-2)</f>
        <v>200</v>
      </c>
      <c r="O5" s="9"/>
      <c r="P5" s="11"/>
      <c r="Q5" s="9" t="s">
        <v>4</v>
      </c>
      <c r="R5" s="9">
        <f ca="1">ROUND(テーブル716[[#This Row],[居住者]],-3)</f>
        <v>209000</v>
      </c>
      <c r="S5" s="9">
        <f ca="1">ROUND(テーブル716[[#This Row],[勤務者]],-3)</f>
        <v>47000</v>
      </c>
      <c r="T5" s="9">
        <f ca="1">ROUND(テーブル716[[#This Row],[来街者]],-3)</f>
        <v>81000</v>
      </c>
      <c r="U5" s="9">
        <f ca="1">ROUND(テーブル716[[#This Row],[平日]],-2)</f>
        <v>200</v>
      </c>
      <c r="V5" s="9">
        <f ca="1">ROUND(テーブル716[[#This Row],[休日]],-2)</f>
        <v>200</v>
      </c>
      <c r="W5" s="9"/>
      <c r="Y5" s="9" t="s">
        <v>4</v>
      </c>
      <c r="Z5" s="9">
        <f ca="1">ROUND(テーブル71627[[#This Row],[居住者]],-3)</f>
        <v>162000</v>
      </c>
      <c r="AA5" s="9">
        <f ca="1">ROUND(テーブル71627[[#This Row],[勤務者]],-3)</f>
        <v>36000</v>
      </c>
      <c r="AB5" s="9">
        <f ca="1">ROUND(テーブル71627[[#This Row],[来街者]],-3)</f>
        <v>92000</v>
      </c>
      <c r="AC5" s="9">
        <f ca="1">ROUND(テーブル71627[[#This Row],[平日]],-2)</f>
        <v>200</v>
      </c>
      <c r="AD5" s="9">
        <f ca="1">ROUND(テーブル71627[[#This Row],[休日]],-2)</f>
        <v>300</v>
      </c>
      <c r="AE5" s="9"/>
      <c r="AG5" s="9" t="s">
        <v>4</v>
      </c>
      <c r="AH5">
        <f ca="1">ROUND(テーブル7162724[[#This Row],[居住者]],-3)</f>
        <v>143000</v>
      </c>
      <c r="AI5">
        <f ca="1">ROUND(テーブル7162724[[#This Row],[勤務者]],-3)</f>
        <v>25000</v>
      </c>
      <c r="AJ5">
        <f ca="1">ROUND(テーブル7162724[[#This Row],[来街者]],-3)</f>
        <v>71000</v>
      </c>
      <c r="AK5">
        <f ca="1">ROUND(テーブル7162724[[#This Row],[平日]],-2)</f>
        <v>200</v>
      </c>
      <c r="AL5">
        <f ca="1">ROUND(テーブル7162724[[#This Row],[休日]],-2)</f>
        <v>200</v>
      </c>
    </row>
    <row r="6" spans="1:38" x14ac:dyDescent="0.55000000000000004">
      <c r="A6" s="7" t="s">
        <v>5</v>
      </c>
      <c r="B6" s="9">
        <f ca="1">ROUND(テーブル6[[#This Row],[居住者]],-3)</f>
        <v>168000</v>
      </c>
      <c r="C6" s="9">
        <f ca="1">ROUND(テーブル6[[#This Row],[勤務者]],-3)</f>
        <v>9000</v>
      </c>
      <c r="D6" s="9">
        <f ca="1">ROUND(テーブル6[[#This Row],[来街者]],-3)</f>
        <v>106000</v>
      </c>
      <c r="E6" s="9">
        <f ca="1">ROUND(テーブル6[[#This Row],[平日]],-2)</f>
        <v>300</v>
      </c>
      <c r="F6" s="9">
        <f ca="1">ROUND(テーブル6[[#This Row],[休日]],-2)</f>
        <v>300</v>
      </c>
      <c r="G6" s="9"/>
      <c r="I6" s="7" t="s">
        <v>5</v>
      </c>
      <c r="J6" s="9">
        <f ca="1">ROUND(テーブル7[[#This Row],[居住者]],-3)</f>
        <v>206000</v>
      </c>
      <c r="K6" s="9">
        <f ca="1">ROUND(テーブル7[[#This Row],[勤務者]],-3)</f>
        <v>26000</v>
      </c>
      <c r="L6" s="9">
        <f ca="1">ROUND(テーブル7[[#This Row],[来街者]],-3)</f>
        <v>96000</v>
      </c>
      <c r="M6" s="9">
        <f ca="1">ROUND(テーブル7[[#This Row],[平日]],-2)</f>
        <v>300</v>
      </c>
      <c r="N6" s="9">
        <f ca="1">ROUND(テーブル7[[#This Row],[休日]],-2)</f>
        <v>300</v>
      </c>
      <c r="O6" s="9"/>
      <c r="P6" s="11"/>
      <c r="Q6" s="9" t="s">
        <v>5</v>
      </c>
      <c r="R6" s="9">
        <f ca="1">ROUND(テーブル716[[#This Row],[居住者]],-3)</f>
        <v>200000</v>
      </c>
      <c r="S6" s="9">
        <f ca="1">ROUND(テーブル716[[#This Row],[勤務者]],-3)</f>
        <v>47000</v>
      </c>
      <c r="T6" s="9">
        <f ca="1">ROUND(テーブル716[[#This Row],[来街者]],-3)</f>
        <v>89000</v>
      </c>
      <c r="U6" s="9">
        <f ca="1">ROUND(テーブル716[[#This Row],[平日]],-2)</f>
        <v>200</v>
      </c>
      <c r="V6" s="9">
        <f ca="1">ROUND(テーブル716[[#This Row],[休日]],-2)</f>
        <v>200</v>
      </c>
      <c r="W6" s="9"/>
      <c r="Y6" s="9" t="s">
        <v>5</v>
      </c>
      <c r="Z6" s="9">
        <f ca="1">ROUND(テーブル71627[[#This Row],[居住者]],-3)</f>
        <v>162000</v>
      </c>
      <c r="AA6" s="9">
        <f ca="1">ROUND(テーブル71627[[#This Row],[勤務者]],-3)</f>
        <v>36000</v>
      </c>
      <c r="AB6" s="9">
        <f ca="1">ROUND(テーブル71627[[#This Row],[来街者]],-3)</f>
        <v>107000</v>
      </c>
      <c r="AC6" s="9">
        <f ca="1">ROUND(テーブル71627[[#This Row],[平日]],-2)</f>
        <v>300</v>
      </c>
      <c r="AD6" s="9">
        <f ca="1">ROUND(テーブル71627[[#This Row],[休日]],-2)</f>
        <v>300</v>
      </c>
      <c r="AE6" s="9"/>
      <c r="AG6" s="9" t="s">
        <v>5</v>
      </c>
      <c r="AH6">
        <f ca="1">ROUND(テーブル7162724[[#This Row],[居住者]],-3)</f>
        <v>143000</v>
      </c>
      <c r="AI6">
        <f ca="1">ROUND(テーブル7162724[[#This Row],[勤務者]],-3)</f>
        <v>30000</v>
      </c>
      <c r="AJ6">
        <f ca="1">ROUND(テーブル7162724[[#This Row],[来街者]],-3)</f>
        <v>69000</v>
      </c>
      <c r="AK6">
        <f ca="1">ROUND(テーブル7162724[[#This Row],[平日]],-2)</f>
        <v>200</v>
      </c>
      <c r="AL6">
        <f ca="1">ROUND(テーブル7162724[[#This Row],[休日]],-2)</f>
        <v>200</v>
      </c>
    </row>
    <row r="7" spans="1:38" x14ac:dyDescent="0.55000000000000004">
      <c r="A7" s="7" t="s">
        <v>6</v>
      </c>
      <c r="B7" s="9">
        <f ca="1">ROUND(テーブル6[[#This Row],[居住者]],-3)</f>
        <v>164000</v>
      </c>
      <c r="C7" s="9">
        <f ca="1">ROUND(テーブル6[[#This Row],[勤務者]],-3)</f>
        <v>11000</v>
      </c>
      <c r="D7" s="9">
        <f ca="1">ROUND(テーブル6[[#This Row],[来街者]],-3)</f>
        <v>110000</v>
      </c>
      <c r="E7" s="9">
        <f ca="1">ROUND(テーブル6[[#This Row],[平日]],-2)</f>
        <v>300</v>
      </c>
      <c r="F7" s="9">
        <f ca="1">ROUND(テーブル6[[#This Row],[休日]],-2)</f>
        <v>300</v>
      </c>
      <c r="G7" s="9"/>
      <c r="I7" s="7" t="s">
        <v>6</v>
      </c>
      <c r="J7" s="9">
        <f ca="1">ROUND(テーブル7[[#This Row],[居住者]],-3)</f>
        <v>198000</v>
      </c>
      <c r="K7" s="9">
        <f ca="1">ROUND(テーブル7[[#This Row],[勤務者]],-3)</f>
        <v>30000</v>
      </c>
      <c r="L7" s="9">
        <f ca="1">ROUND(テーブル7[[#This Row],[来街者]],-3)</f>
        <v>91000</v>
      </c>
      <c r="M7" s="9">
        <f ca="1">ROUND(テーブル7[[#This Row],[平日]],-2)</f>
        <v>200</v>
      </c>
      <c r="N7" s="9">
        <f ca="1">ROUND(テーブル7[[#This Row],[休日]],-2)</f>
        <v>300</v>
      </c>
      <c r="O7" s="9"/>
      <c r="P7" s="11"/>
      <c r="Q7" s="9" t="s">
        <v>6</v>
      </c>
      <c r="R7" s="9">
        <f ca="1">ROUND(テーブル716[[#This Row],[居住者]],-3)</f>
        <v>193000</v>
      </c>
      <c r="S7" s="9">
        <f ca="1">ROUND(テーブル716[[#This Row],[勤務者]],-3)</f>
        <v>52000</v>
      </c>
      <c r="T7" s="9">
        <f ca="1">ROUND(テーブル716[[#This Row],[来街者]],-3)</f>
        <v>92000</v>
      </c>
      <c r="U7" s="9">
        <f ca="1">ROUND(テーブル716[[#This Row],[平日]],-2)</f>
        <v>300</v>
      </c>
      <c r="V7" s="9">
        <f ca="1">ROUND(テーブル716[[#This Row],[休日]],-2)</f>
        <v>300</v>
      </c>
      <c r="W7" s="9"/>
      <c r="Y7" s="9" t="s">
        <v>6</v>
      </c>
      <c r="Z7" s="9">
        <f ca="1">ROUND(テーブル71627[[#This Row],[居住者]],-3)</f>
        <v>162000</v>
      </c>
      <c r="AA7" s="9">
        <f ca="1">ROUND(テーブル71627[[#This Row],[勤務者]],-3)</f>
        <v>43000</v>
      </c>
      <c r="AB7" s="9">
        <f ca="1">ROUND(テーブル71627[[#This Row],[来街者]],-3)</f>
        <v>133000</v>
      </c>
      <c r="AC7" s="9">
        <f ca="1">ROUND(テーブル71627[[#This Row],[平日]],-2)</f>
        <v>400</v>
      </c>
      <c r="AD7" s="9">
        <f ca="1">ROUND(テーブル71627[[#This Row],[休日]],-2)</f>
        <v>300</v>
      </c>
      <c r="AE7" s="9"/>
      <c r="AG7" s="9" t="s">
        <v>6</v>
      </c>
      <c r="AH7">
        <f ca="1">ROUND(テーブル7162724[[#This Row],[居住者]],-3)</f>
        <v>142000</v>
      </c>
      <c r="AI7">
        <f ca="1">ROUND(テーブル7162724[[#This Row],[勤務者]],-3)</f>
        <v>35000</v>
      </c>
      <c r="AJ7">
        <f ca="1">ROUND(テーブル7162724[[#This Row],[来街者]],-3)</f>
        <v>68000</v>
      </c>
      <c r="AK7">
        <f ca="1">ROUND(テーブル7162724[[#This Row],[平日]],-2)</f>
        <v>200</v>
      </c>
      <c r="AL7">
        <f ca="1">ROUND(テーブル7162724[[#This Row],[休日]],-2)</f>
        <v>200</v>
      </c>
    </row>
    <row r="8" spans="1:38" x14ac:dyDescent="0.55000000000000004">
      <c r="A8" s="7" t="s">
        <v>7</v>
      </c>
      <c r="B8" s="9">
        <f ca="1">ROUND(テーブル6[[#This Row],[居住者]],-3)</f>
        <v>158000</v>
      </c>
      <c r="C8" s="9">
        <f ca="1">ROUND(テーブル6[[#This Row],[勤務者]],-3)</f>
        <v>21000</v>
      </c>
      <c r="D8" s="9">
        <f ca="1">ROUND(テーブル6[[#This Row],[来街者]],-3)</f>
        <v>103000</v>
      </c>
      <c r="E8" s="9">
        <f ca="1">ROUND(テーブル6[[#This Row],[平日]],-2)</f>
        <v>300</v>
      </c>
      <c r="F8" s="9">
        <f ca="1">ROUND(テーブル6[[#This Row],[休日]],-2)</f>
        <v>300</v>
      </c>
      <c r="G8" s="9"/>
      <c r="I8" s="7" t="s">
        <v>7</v>
      </c>
      <c r="J8" s="9">
        <f ca="1">ROUND(テーブル7[[#This Row],[居住者]],-3)</f>
        <v>193000</v>
      </c>
      <c r="K8" s="9">
        <f ca="1">ROUND(テーブル7[[#This Row],[勤務者]],-3)</f>
        <v>40000</v>
      </c>
      <c r="L8" s="9">
        <f ca="1">ROUND(テーブル7[[#This Row],[来街者]],-3)</f>
        <v>92000</v>
      </c>
      <c r="M8" s="9">
        <f ca="1">ROUND(テーブル7[[#This Row],[平日]],-2)</f>
        <v>200</v>
      </c>
      <c r="N8" s="9">
        <f ca="1">ROUND(テーブル7[[#This Row],[休日]],-2)</f>
        <v>300</v>
      </c>
      <c r="O8" s="9"/>
      <c r="P8" s="11"/>
      <c r="Q8" s="9" t="s">
        <v>7</v>
      </c>
      <c r="R8" s="9">
        <f ca="1">ROUND(テーブル716[[#This Row],[居住者]],-3)</f>
        <v>188000</v>
      </c>
      <c r="S8" s="9">
        <f ca="1">ROUND(テーブル716[[#This Row],[勤務者]],-3)</f>
        <v>66000</v>
      </c>
      <c r="T8" s="9">
        <f ca="1">ROUND(テーブル716[[#This Row],[来街者]],-3)</f>
        <v>98000</v>
      </c>
      <c r="U8" s="9">
        <f ca="1">ROUND(テーブル716[[#This Row],[平日]],-2)</f>
        <v>300</v>
      </c>
      <c r="V8" s="9">
        <f ca="1">ROUND(テーブル716[[#This Row],[休日]],-2)</f>
        <v>300</v>
      </c>
      <c r="W8" s="9"/>
      <c r="Y8" s="9" t="s">
        <v>7</v>
      </c>
      <c r="Z8" s="9">
        <f ca="1">ROUND(テーブル71627[[#This Row],[居住者]],-3)</f>
        <v>160000</v>
      </c>
      <c r="AA8" s="9">
        <f ca="1">ROUND(テーブル71627[[#This Row],[勤務者]],-3)</f>
        <v>50000</v>
      </c>
      <c r="AB8" s="9">
        <f ca="1">ROUND(テーブル71627[[#This Row],[来街者]],-3)</f>
        <v>177000</v>
      </c>
      <c r="AC8" s="9">
        <f ca="1">ROUND(テーブル71627[[#This Row],[平日]],-2)</f>
        <v>500</v>
      </c>
      <c r="AD8" s="9">
        <f ca="1">ROUND(テーブル71627[[#This Row],[休日]],-2)</f>
        <v>400</v>
      </c>
      <c r="AE8" s="9"/>
      <c r="AG8" s="9" t="s">
        <v>7</v>
      </c>
      <c r="AH8">
        <f ca="1">ROUND(テーブル7162724[[#This Row],[居住者]],-3)</f>
        <v>138000</v>
      </c>
      <c r="AI8">
        <f ca="1">ROUND(テーブル7162724[[#This Row],[勤務者]],-3)</f>
        <v>38000</v>
      </c>
      <c r="AJ8">
        <f ca="1">ROUND(テーブル7162724[[#This Row],[来街者]],-3)</f>
        <v>79000</v>
      </c>
      <c r="AK8">
        <f ca="1">ROUND(テーブル7162724[[#This Row],[平日]],-2)</f>
        <v>200</v>
      </c>
      <c r="AL8">
        <f ca="1">ROUND(テーブル7162724[[#This Row],[休日]],-2)</f>
        <v>200</v>
      </c>
    </row>
    <row r="9" spans="1:38" x14ac:dyDescent="0.55000000000000004">
      <c r="A9" s="7" t="s">
        <v>8</v>
      </c>
      <c r="B9" s="9">
        <f ca="1">ROUND(テーブル6[[#This Row],[居住者]],-3)</f>
        <v>149000</v>
      </c>
      <c r="C9" s="9">
        <f ca="1">ROUND(テーブル6[[#This Row],[勤務者]],-3)</f>
        <v>57000</v>
      </c>
      <c r="D9" s="9">
        <f ca="1">ROUND(テーブル6[[#This Row],[来街者]],-3)</f>
        <v>114000</v>
      </c>
      <c r="E9" s="9">
        <f ca="1">ROUND(テーブル6[[#This Row],[平日]],-2)</f>
        <v>300</v>
      </c>
      <c r="F9" s="9">
        <f ca="1">ROUND(テーブル6[[#This Row],[休日]],-2)</f>
        <v>300</v>
      </c>
      <c r="G9" s="9"/>
      <c r="I9" s="7" t="s">
        <v>8</v>
      </c>
      <c r="J9" s="9">
        <f ca="1">ROUND(テーブル7[[#This Row],[居住者]],-3)</f>
        <v>185000</v>
      </c>
      <c r="K9" s="9">
        <f ca="1">ROUND(テーブル7[[#This Row],[勤務者]],-3)</f>
        <v>73000</v>
      </c>
      <c r="L9" s="9">
        <f ca="1">ROUND(テーブル7[[#This Row],[来街者]],-3)</f>
        <v>120000</v>
      </c>
      <c r="M9" s="9">
        <f ca="1">ROUND(テーブル7[[#This Row],[平日]],-2)</f>
        <v>300</v>
      </c>
      <c r="N9" s="9">
        <f ca="1">ROUND(テーブル7[[#This Row],[休日]],-2)</f>
        <v>400</v>
      </c>
      <c r="O9" s="9"/>
      <c r="P9" s="11"/>
      <c r="Q9" s="9" t="s">
        <v>8</v>
      </c>
      <c r="R9" s="9">
        <f ca="1">ROUND(テーブル716[[#This Row],[居住者]],-3)</f>
        <v>178000</v>
      </c>
      <c r="S9" s="9">
        <f ca="1">ROUND(テーブル716[[#This Row],[勤務者]],-3)</f>
        <v>83000</v>
      </c>
      <c r="T9" s="9">
        <f ca="1">ROUND(テーブル716[[#This Row],[来街者]],-3)</f>
        <v>117000</v>
      </c>
      <c r="U9" s="9">
        <f ca="1">ROUND(テーブル716[[#This Row],[平日]],-2)</f>
        <v>300</v>
      </c>
      <c r="V9" s="9">
        <f ca="1">ROUND(テーブル716[[#This Row],[休日]],-2)</f>
        <v>300</v>
      </c>
      <c r="W9" s="9"/>
      <c r="Y9" s="9" t="s">
        <v>8</v>
      </c>
      <c r="Z9" s="9">
        <f ca="1">ROUND(テーブル71627[[#This Row],[居住者]],-3)</f>
        <v>151000</v>
      </c>
      <c r="AA9" s="9">
        <f ca="1">ROUND(テーブル71627[[#This Row],[勤務者]],-3)</f>
        <v>69000</v>
      </c>
      <c r="AB9" s="9">
        <f ca="1">ROUND(テーブル71627[[#This Row],[来街者]],-3)</f>
        <v>220000</v>
      </c>
      <c r="AC9" s="9">
        <f ca="1">ROUND(テーブル71627[[#This Row],[平日]],-2)</f>
        <v>600</v>
      </c>
      <c r="AD9" s="9">
        <f ca="1">ROUND(テーブル71627[[#This Row],[休日]],-2)</f>
        <v>500</v>
      </c>
      <c r="AE9" s="9"/>
      <c r="AG9" s="9" t="s">
        <v>8</v>
      </c>
      <c r="AH9">
        <f ca="1">ROUND(テーブル7162724[[#This Row],[居住者]],-3)</f>
        <v>126000</v>
      </c>
      <c r="AI9">
        <f ca="1">ROUND(テーブル7162724[[#This Row],[勤務者]],-3)</f>
        <v>45000</v>
      </c>
      <c r="AJ9">
        <f ca="1">ROUND(テーブル7162724[[#This Row],[来街者]],-3)</f>
        <v>92000</v>
      </c>
      <c r="AK9">
        <f ca="1">ROUND(テーブル7162724[[#This Row],[平日]],-2)</f>
        <v>300</v>
      </c>
      <c r="AL9">
        <f ca="1">ROUND(テーブル7162724[[#This Row],[休日]],-2)</f>
        <v>300</v>
      </c>
    </row>
    <row r="10" spans="1:38" x14ac:dyDescent="0.55000000000000004">
      <c r="A10" s="7" t="s">
        <v>9</v>
      </c>
      <c r="B10" s="9">
        <f ca="1">ROUND(テーブル6[[#This Row],[居住者]],-3)</f>
        <v>133000</v>
      </c>
      <c r="C10" s="9">
        <f ca="1">ROUND(テーブル6[[#This Row],[勤務者]],-3)</f>
        <v>121000</v>
      </c>
      <c r="D10" s="9">
        <f ca="1">ROUND(テーブル6[[#This Row],[来街者]],-3)</f>
        <v>127000</v>
      </c>
      <c r="E10" s="9">
        <f ca="1">ROUND(テーブル6[[#This Row],[平日]],-2)</f>
        <v>300</v>
      </c>
      <c r="F10" s="9">
        <f ca="1">ROUND(テーブル6[[#This Row],[休日]],-2)</f>
        <v>400</v>
      </c>
      <c r="G10" s="9"/>
      <c r="I10" s="7" t="s">
        <v>9</v>
      </c>
      <c r="J10" s="9">
        <f ca="1">ROUND(テーブル7[[#This Row],[居住者]],-3)</f>
        <v>175000</v>
      </c>
      <c r="K10" s="9">
        <f ca="1">ROUND(テーブル7[[#This Row],[勤務者]],-3)</f>
        <v>108000</v>
      </c>
      <c r="L10" s="9">
        <f ca="1">ROUND(テーブル7[[#This Row],[来街者]],-3)</f>
        <v>138000</v>
      </c>
      <c r="M10" s="9">
        <f ca="1">ROUND(テーブル7[[#This Row],[平日]],-2)</f>
        <v>400</v>
      </c>
      <c r="N10" s="9">
        <f ca="1">ROUND(テーブル7[[#This Row],[休日]],-2)</f>
        <v>400</v>
      </c>
      <c r="O10" s="9"/>
      <c r="P10" s="11"/>
      <c r="Q10" s="9" t="s">
        <v>9</v>
      </c>
      <c r="R10" s="9">
        <f ca="1">ROUND(テーブル716[[#This Row],[居住者]],-3)</f>
        <v>161000</v>
      </c>
      <c r="S10" s="9">
        <f ca="1">ROUND(テーブル716[[#This Row],[勤務者]],-3)</f>
        <v>122000</v>
      </c>
      <c r="T10" s="9">
        <f ca="1">ROUND(テーブル716[[#This Row],[来街者]],-3)</f>
        <v>143000</v>
      </c>
      <c r="U10" s="9">
        <f ca="1">ROUND(テーブル716[[#This Row],[平日]],-2)</f>
        <v>400</v>
      </c>
      <c r="V10" s="9">
        <f ca="1">ROUND(テーブル716[[#This Row],[休日]],-2)</f>
        <v>400</v>
      </c>
      <c r="W10" s="9"/>
      <c r="Y10" s="9" t="s">
        <v>9</v>
      </c>
      <c r="Z10" s="9">
        <f ca="1">ROUND(テーブル71627[[#This Row],[居住者]],-3)</f>
        <v>141000</v>
      </c>
      <c r="AA10" s="9">
        <f ca="1">ROUND(テーブル71627[[#This Row],[勤務者]],-3)</f>
        <v>102000</v>
      </c>
      <c r="AB10" s="9">
        <f ca="1">ROUND(テーブル71627[[#This Row],[来街者]],-3)</f>
        <v>238000</v>
      </c>
      <c r="AC10" s="9">
        <f ca="1">ROUND(テーブル71627[[#This Row],[平日]],-2)</f>
        <v>700</v>
      </c>
      <c r="AD10" s="9">
        <f ca="1">ROUND(テーブル71627[[#This Row],[休日]],-2)</f>
        <v>700</v>
      </c>
      <c r="AE10" s="9"/>
      <c r="AG10" s="9" t="s">
        <v>9</v>
      </c>
      <c r="AH10">
        <f ca="1">ROUND(テーブル7162724[[#This Row],[居住者]],-3)</f>
        <v>115000</v>
      </c>
      <c r="AI10">
        <f ca="1">ROUND(テーブル7162724[[#This Row],[勤務者]],-3)</f>
        <v>77000</v>
      </c>
      <c r="AJ10">
        <f ca="1">ROUND(テーブル7162724[[#This Row],[来街者]],-3)</f>
        <v>113000</v>
      </c>
      <c r="AK10">
        <f ca="1">ROUND(テーブル7162724[[#This Row],[平日]],-2)</f>
        <v>300</v>
      </c>
      <c r="AL10">
        <f ca="1">ROUND(テーブル7162724[[#This Row],[休日]],-2)</f>
        <v>300</v>
      </c>
    </row>
    <row r="11" spans="1:38" x14ac:dyDescent="0.55000000000000004">
      <c r="A11" s="7" t="s">
        <v>10</v>
      </c>
      <c r="B11" s="9">
        <f ca="1">ROUND(テーブル6[[#This Row],[居住者]],-3)</f>
        <v>122000</v>
      </c>
      <c r="C11" s="9">
        <f ca="1">ROUND(テーブル6[[#This Row],[勤務者]],-3)</f>
        <v>139000</v>
      </c>
      <c r="D11" s="9">
        <f ca="1">ROUND(テーブル6[[#This Row],[来街者]],-3)</f>
        <v>142000</v>
      </c>
      <c r="E11" s="9">
        <f ca="1">ROUND(テーブル6[[#This Row],[平日]],-2)</f>
        <v>400</v>
      </c>
      <c r="F11" s="9">
        <f ca="1">ROUND(テーブル6[[#This Row],[休日]],-2)</f>
        <v>400</v>
      </c>
      <c r="G11" s="9"/>
      <c r="I11" s="7" t="s">
        <v>10</v>
      </c>
      <c r="J11" s="9">
        <f ca="1">ROUND(テーブル7[[#This Row],[居住者]],-3)</f>
        <v>155000</v>
      </c>
      <c r="K11" s="9">
        <f ca="1">ROUND(テーブル7[[#This Row],[勤務者]],-3)</f>
        <v>131000</v>
      </c>
      <c r="L11" s="9">
        <f ca="1">ROUND(テーブル7[[#This Row],[来街者]],-3)</f>
        <v>153000</v>
      </c>
      <c r="M11" s="9">
        <f ca="1">ROUND(テーブル7[[#This Row],[平日]],-2)</f>
        <v>400</v>
      </c>
      <c r="N11" s="9">
        <f ca="1">ROUND(テーブル7[[#This Row],[休日]],-2)</f>
        <v>400</v>
      </c>
      <c r="O11" s="9"/>
      <c r="P11" s="11"/>
      <c r="Q11" s="9" t="s">
        <v>10</v>
      </c>
      <c r="R11" s="9">
        <f ca="1">ROUND(テーブル716[[#This Row],[居住者]],-3)</f>
        <v>140000</v>
      </c>
      <c r="S11" s="9">
        <f ca="1">ROUND(テーブル716[[#This Row],[勤務者]],-3)</f>
        <v>127000</v>
      </c>
      <c r="T11" s="9">
        <f ca="1">ROUND(テーブル716[[#This Row],[来街者]],-3)</f>
        <v>162000</v>
      </c>
      <c r="U11" s="9">
        <f ca="1">ROUND(テーブル716[[#This Row],[平日]],-2)</f>
        <v>400</v>
      </c>
      <c r="V11" s="9">
        <f ca="1">ROUND(テーブル716[[#This Row],[休日]],-2)</f>
        <v>500</v>
      </c>
      <c r="W11" s="9"/>
      <c r="Y11" s="9" t="s">
        <v>10</v>
      </c>
      <c r="Z11" s="9">
        <f ca="1">ROUND(テーブル71627[[#This Row],[居住者]],-3)</f>
        <v>123000</v>
      </c>
      <c r="AA11" s="9">
        <f ca="1">ROUND(テーブル71627[[#This Row],[勤務者]],-3)</f>
        <v>84000</v>
      </c>
      <c r="AB11" s="9">
        <f ca="1">ROUND(テーブル71627[[#This Row],[来街者]],-3)</f>
        <v>291000</v>
      </c>
      <c r="AC11" s="9">
        <f ca="1">ROUND(テーブル71627[[#This Row],[平日]],-2)</f>
        <v>800</v>
      </c>
      <c r="AD11" s="9">
        <f ca="1">ROUND(テーブル71627[[#This Row],[休日]],-2)</f>
        <v>800</v>
      </c>
      <c r="AE11" s="9"/>
      <c r="AG11" s="9" t="s">
        <v>10</v>
      </c>
      <c r="AH11">
        <f ca="1">ROUND(テーブル7162724[[#This Row],[居住者]],-3)</f>
        <v>97000</v>
      </c>
      <c r="AI11">
        <f ca="1">ROUND(テーブル7162724[[#This Row],[勤務者]],-3)</f>
        <v>73000</v>
      </c>
      <c r="AJ11">
        <f ca="1">ROUND(テーブル7162724[[#This Row],[来街者]],-3)</f>
        <v>133000</v>
      </c>
      <c r="AK11">
        <f ca="1">ROUND(テーブル7162724[[#This Row],[平日]],-2)</f>
        <v>400</v>
      </c>
      <c r="AL11">
        <f ca="1">ROUND(テーブル7162724[[#This Row],[休日]],-2)</f>
        <v>400</v>
      </c>
    </row>
    <row r="12" spans="1:38" x14ac:dyDescent="0.55000000000000004">
      <c r="A12" s="7" t="s">
        <v>11</v>
      </c>
      <c r="B12" s="9">
        <f ca="1">ROUND(テーブル6[[#This Row],[居住者]],-3)</f>
        <v>111000</v>
      </c>
      <c r="C12" s="9">
        <f ca="1">ROUND(テーブル6[[#This Row],[勤務者]],-3)</f>
        <v>143000</v>
      </c>
      <c r="D12" s="9">
        <f ca="1">ROUND(テーブル6[[#This Row],[来街者]],-3)</f>
        <v>158000</v>
      </c>
      <c r="E12" s="9">
        <f ca="1">ROUND(テーブル6[[#This Row],[平日]],-2)</f>
        <v>400</v>
      </c>
      <c r="F12" s="9">
        <f ca="1">ROUND(テーブル6[[#This Row],[休日]],-2)</f>
        <v>400</v>
      </c>
      <c r="G12" s="9"/>
      <c r="I12" s="7" t="s">
        <v>11</v>
      </c>
      <c r="J12" s="9">
        <f ca="1">ROUND(テーブル7[[#This Row],[居住者]],-3)</f>
        <v>148000</v>
      </c>
      <c r="K12" s="9">
        <f ca="1">ROUND(テーブル7[[#This Row],[勤務者]],-3)</f>
        <v>137000</v>
      </c>
      <c r="L12" s="9">
        <f ca="1">ROUND(テーブル7[[#This Row],[来街者]],-3)</f>
        <v>176000</v>
      </c>
      <c r="M12" s="9">
        <f ca="1">ROUND(テーブル7[[#This Row],[平日]],-2)</f>
        <v>500</v>
      </c>
      <c r="N12" s="9">
        <f ca="1">ROUND(テーブル7[[#This Row],[休日]],-2)</f>
        <v>500</v>
      </c>
      <c r="O12" s="9"/>
      <c r="P12" s="11"/>
      <c r="Q12" s="9" t="s">
        <v>11</v>
      </c>
      <c r="R12" s="9">
        <f ca="1">ROUND(テーブル716[[#This Row],[居住者]],-3)</f>
        <v>140000</v>
      </c>
      <c r="S12" s="9">
        <f ca="1">ROUND(テーブル716[[#This Row],[勤務者]],-3)</f>
        <v>128000</v>
      </c>
      <c r="T12" s="9">
        <f ca="1">ROUND(テーブル716[[#This Row],[来街者]],-3)</f>
        <v>186000</v>
      </c>
      <c r="U12" s="9">
        <f ca="1">ROUND(テーブル716[[#This Row],[平日]],-2)</f>
        <v>500</v>
      </c>
      <c r="V12" s="9">
        <f ca="1">ROUND(テーブル716[[#This Row],[休日]],-2)</f>
        <v>600</v>
      </c>
      <c r="W12" s="9"/>
      <c r="Y12" s="9" t="s">
        <v>11</v>
      </c>
      <c r="Z12" s="9">
        <f ca="1">ROUND(テーブル71627[[#This Row],[居住者]],-3)</f>
        <v>118000</v>
      </c>
      <c r="AA12" s="9">
        <f ca="1">ROUND(テーブル71627[[#This Row],[勤務者]],-3)</f>
        <v>84000</v>
      </c>
      <c r="AB12" s="9">
        <f ca="1">ROUND(テーブル71627[[#This Row],[来街者]],-3)</f>
        <v>322000</v>
      </c>
      <c r="AC12" s="9">
        <f ca="1">ROUND(テーブル71627[[#This Row],[平日]],-2)</f>
        <v>900</v>
      </c>
      <c r="AD12" s="9">
        <f ca="1">ROUND(テーブル71627[[#This Row],[休日]],-2)</f>
        <v>900</v>
      </c>
      <c r="AE12" s="9"/>
      <c r="AG12" s="9" t="s">
        <v>11</v>
      </c>
      <c r="AH12">
        <f ca="1">ROUND(テーブル7162724[[#This Row],[居住者]],-3)</f>
        <v>94000</v>
      </c>
      <c r="AI12">
        <f ca="1">ROUND(テーブル7162724[[#This Row],[勤務者]],-3)</f>
        <v>75000</v>
      </c>
      <c r="AJ12">
        <f ca="1">ROUND(テーブル7162724[[#This Row],[来街者]],-3)</f>
        <v>152000</v>
      </c>
      <c r="AK12">
        <f ca="1">ROUND(テーブル7162724[[#This Row],[平日]],-2)</f>
        <v>400</v>
      </c>
      <c r="AL12">
        <f ca="1">ROUND(テーブル7162724[[#This Row],[休日]],-2)</f>
        <v>400</v>
      </c>
    </row>
    <row r="13" spans="1:38" x14ac:dyDescent="0.55000000000000004">
      <c r="A13" s="7" t="s">
        <v>12</v>
      </c>
      <c r="B13" s="9">
        <f ca="1">ROUND(テーブル6[[#This Row],[居住者]],-3)</f>
        <v>105000</v>
      </c>
      <c r="C13" s="9">
        <f ca="1">ROUND(テーブル6[[#This Row],[勤務者]],-3)</f>
        <v>141000</v>
      </c>
      <c r="D13" s="9">
        <f ca="1">ROUND(テーブル6[[#This Row],[来街者]],-3)</f>
        <v>181000</v>
      </c>
      <c r="E13" s="9">
        <f ca="1">ROUND(テーブル6[[#This Row],[平日]],-2)</f>
        <v>500</v>
      </c>
      <c r="F13" s="9">
        <f ca="1">ROUND(テーブル6[[#This Row],[休日]],-2)</f>
        <v>500</v>
      </c>
      <c r="G13" s="9"/>
      <c r="I13" s="7" t="s">
        <v>12</v>
      </c>
      <c r="J13" s="9">
        <f ca="1">ROUND(テーブル7[[#This Row],[居住者]],-3)</f>
        <v>142000</v>
      </c>
      <c r="K13" s="9">
        <f ca="1">ROUND(テーブル7[[#This Row],[勤務者]],-3)</f>
        <v>143000</v>
      </c>
      <c r="L13" s="9">
        <f ca="1">ROUND(テーブル7[[#This Row],[来街者]],-3)</f>
        <v>201000</v>
      </c>
      <c r="M13" s="9">
        <f ca="1">ROUND(テーブル7[[#This Row],[平日]],-2)</f>
        <v>500</v>
      </c>
      <c r="N13" s="9">
        <f ca="1">ROUND(テーブル7[[#This Row],[休日]],-2)</f>
        <v>600</v>
      </c>
      <c r="O13" s="9"/>
      <c r="P13" s="11"/>
      <c r="Q13" s="9" t="s">
        <v>12</v>
      </c>
      <c r="R13" s="9">
        <f ca="1">ROUND(テーブル716[[#This Row],[居住者]],-3)</f>
        <v>138000</v>
      </c>
      <c r="S13" s="9">
        <f ca="1">ROUND(テーブル716[[#This Row],[勤務者]],-3)</f>
        <v>126000</v>
      </c>
      <c r="T13" s="9">
        <f ca="1">ROUND(テーブル716[[#This Row],[来街者]],-3)</f>
        <v>202000</v>
      </c>
      <c r="U13" s="9">
        <f ca="1">ROUND(テーブル716[[#This Row],[平日]],-2)</f>
        <v>500</v>
      </c>
      <c r="V13" s="9">
        <f ca="1">ROUND(テーブル716[[#This Row],[休日]],-2)</f>
        <v>600</v>
      </c>
      <c r="W13" s="9"/>
      <c r="Y13" s="9" t="s">
        <v>12</v>
      </c>
      <c r="Z13" s="9">
        <f ca="1">ROUND(テーブル71627[[#This Row],[居住者]],-3)</f>
        <v>107000</v>
      </c>
      <c r="AA13" s="9">
        <f ca="1">ROUND(テーブル71627[[#This Row],[勤務者]],-3)</f>
        <v>86000</v>
      </c>
      <c r="AB13" s="9">
        <f ca="1">ROUND(テーブル71627[[#This Row],[来街者]],-3)</f>
        <v>350000</v>
      </c>
      <c r="AC13" s="9">
        <f ca="1">ROUND(テーブル71627[[#This Row],[平日]],-2)</f>
        <v>900</v>
      </c>
      <c r="AD13" s="9">
        <f ca="1">ROUND(テーブル71627[[#This Row],[休日]],-2)</f>
        <v>1000</v>
      </c>
      <c r="AE13" s="9"/>
      <c r="AG13" s="9" t="s">
        <v>12</v>
      </c>
      <c r="AH13">
        <f ca="1">ROUND(テーブル7162724[[#This Row],[居住者]],-3)</f>
        <v>86000</v>
      </c>
      <c r="AI13">
        <f ca="1">ROUND(テーブル7162724[[#This Row],[勤務者]],-3)</f>
        <v>80000</v>
      </c>
      <c r="AJ13">
        <f ca="1">ROUND(テーブル7162724[[#This Row],[来街者]],-3)</f>
        <v>169000</v>
      </c>
      <c r="AK13">
        <f ca="1">ROUND(テーブル7162724[[#This Row],[平日]],-2)</f>
        <v>400</v>
      </c>
      <c r="AL13">
        <f ca="1">ROUND(テーブル7162724[[#This Row],[休日]],-2)</f>
        <v>500</v>
      </c>
    </row>
    <row r="14" spans="1:38" x14ac:dyDescent="0.55000000000000004">
      <c r="A14" s="7" t="s">
        <v>13</v>
      </c>
      <c r="B14" s="9">
        <f ca="1">ROUND(テーブル6[[#This Row],[居住者]],-3)</f>
        <v>100000</v>
      </c>
      <c r="C14" s="9">
        <f ca="1">ROUND(テーブル6[[#This Row],[勤務者]],-3)</f>
        <v>140000</v>
      </c>
      <c r="D14" s="9">
        <f ca="1">ROUND(テーブル6[[#This Row],[来街者]],-3)</f>
        <v>195000</v>
      </c>
      <c r="E14" s="9">
        <f ca="1">ROUND(テーブル6[[#This Row],[平日]],-2)</f>
        <v>500</v>
      </c>
      <c r="F14" s="9">
        <f ca="1">ROUND(テーブル6[[#This Row],[休日]],-2)</f>
        <v>600</v>
      </c>
      <c r="G14" s="9"/>
      <c r="I14" s="7" t="s">
        <v>13</v>
      </c>
      <c r="J14" s="9">
        <f ca="1">ROUND(テーブル7[[#This Row],[居住者]],-3)</f>
        <v>137000</v>
      </c>
      <c r="K14" s="9">
        <f ca="1">ROUND(テーブル7[[#This Row],[勤務者]],-3)</f>
        <v>142000</v>
      </c>
      <c r="L14" s="9">
        <f ca="1">ROUND(テーブル7[[#This Row],[来街者]],-3)</f>
        <v>210000</v>
      </c>
      <c r="M14" s="9">
        <f ca="1">ROUND(テーブル7[[#This Row],[平日]],-2)</f>
        <v>600</v>
      </c>
      <c r="N14" s="9">
        <f ca="1">ROUND(テーブル7[[#This Row],[休日]],-2)</f>
        <v>600</v>
      </c>
      <c r="O14" s="9"/>
      <c r="P14" s="11"/>
      <c r="Q14" s="9" t="s">
        <v>13</v>
      </c>
      <c r="R14" s="9">
        <f ca="1">ROUND(テーブル716[[#This Row],[居住者]],-3)</f>
        <v>130000</v>
      </c>
      <c r="S14" s="9">
        <f ca="1">ROUND(テーブル716[[#This Row],[勤務者]],-3)</f>
        <v>125000</v>
      </c>
      <c r="T14" s="9">
        <f ca="1">ROUND(テーブル716[[#This Row],[来街者]],-3)</f>
        <v>213000</v>
      </c>
      <c r="U14" s="9">
        <f ca="1">ROUND(テーブル716[[#This Row],[平日]],-2)</f>
        <v>600</v>
      </c>
      <c r="V14" s="9">
        <f ca="1">ROUND(テーブル716[[#This Row],[休日]],-2)</f>
        <v>600</v>
      </c>
      <c r="W14" s="9"/>
      <c r="Y14" s="9" t="s">
        <v>13</v>
      </c>
      <c r="Z14" s="9">
        <f ca="1">ROUND(テーブル71627[[#This Row],[居住者]],-3)</f>
        <v>99000</v>
      </c>
      <c r="AA14" s="9">
        <f ca="1">ROUND(テーブル71627[[#This Row],[勤務者]],-3)</f>
        <v>84000</v>
      </c>
      <c r="AB14" s="9">
        <f ca="1">ROUND(テーブル71627[[#This Row],[来街者]],-3)</f>
        <v>334000</v>
      </c>
      <c r="AC14" s="9">
        <f ca="1">ROUND(テーブル71627[[#This Row],[平日]],-2)</f>
        <v>900</v>
      </c>
      <c r="AD14" s="9">
        <f ca="1">ROUND(テーブル71627[[#This Row],[休日]],-2)</f>
        <v>1000</v>
      </c>
      <c r="AE14" s="9"/>
      <c r="AG14" s="9" t="s">
        <v>13</v>
      </c>
      <c r="AH14">
        <f ca="1">ROUND(テーブル7162724[[#This Row],[居住者]],-3)</f>
        <v>81000</v>
      </c>
      <c r="AI14">
        <f ca="1">ROUND(テーブル7162724[[#This Row],[勤務者]],-3)</f>
        <v>80000</v>
      </c>
      <c r="AJ14">
        <f ca="1">ROUND(テーブル7162724[[#This Row],[来街者]],-3)</f>
        <v>185000</v>
      </c>
      <c r="AK14">
        <f ca="1">ROUND(テーブル7162724[[#This Row],[平日]],-2)</f>
        <v>500</v>
      </c>
      <c r="AL14">
        <f ca="1">ROUND(テーブル7162724[[#This Row],[休日]],-2)</f>
        <v>600</v>
      </c>
    </row>
    <row r="15" spans="1:38" x14ac:dyDescent="0.55000000000000004">
      <c r="A15" s="7" t="s">
        <v>14</v>
      </c>
      <c r="B15" s="9">
        <f ca="1">ROUND(テーブル6[[#This Row],[居住者]],-3)</f>
        <v>98000</v>
      </c>
      <c r="C15" s="9">
        <f ca="1">ROUND(テーブル6[[#This Row],[勤務者]],-3)</f>
        <v>144000</v>
      </c>
      <c r="D15" s="9">
        <f ca="1">ROUND(テーブル6[[#This Row],[来街者]],-3)</f>
        <v>216000</v>
      </c>
      <c r="E15" s="9">
        <f ca="1">ROUND(テーブル6[[#This Row],[平日]],-2)</f>
        <v>600</v>
      </c>
      <c r="F15" s="9">
        <f ca="1">ROUND(テーブル6[[#This Row],[休日]],-2)</f>
        <v>600</v>
      </c>
      <c r="G15" s="9"/>
      <c r="I15" s="7" t="s">
        <v>14</v>
      </c>
      <c r="J15" s="9">
        <f ca="1">ROUND(テーブル7[[#This Row],[居住者]],-3)</f>
        <v>134000</v>
      </c>
      <c r="K15" s="9">
        <f ca="1">ROUND(テーブル7[[#This Row],[勤務者]],-3)</f>
        <v>140000</v>
      </c>
      <c r="L15" s="9">
        <f ca="1">ROUND(テーブル7[[#This Row],[来街者]],-3)</f>
        <v>228000</v>
      </c>
      <c r="M15" s="9">
        <f ca="1">ROUND(テーブル7[[#This Row],[平日]],-2)</f>
        <v>600</v>
      </c>
      <c r="N15" s="9">
        <f ca="1">ROUND(テーブル7[[#This Row],[休日]],-2)</f>
        <v>600</v>
      </c>
      <c r="O15" s="9"/>
      <c r="P15" s="11"/>
      <c r="Q15" s="9" t="s">
        <v>14</v>
      </c>
      <c r="R15" s="9">
        <f ca="1">ROUND(テーブル716[[#This Row],[居住者]],-3)</f>
        <v>125000</v>
      </c>
      <c r="S15" s="9">
        <f ca="1">ROUND(テーブル716[[#This Row],[勤務者]],-3)</f>
        <v>120000</v>
      </c>
      <c r="T15" s="9">
        <f ca="1">ROUND(テーブル716[[#This Row],[来街者]],-3)</f>
        <v>230000</v>
      </c>
      <c r="U15" s="9">
        <f ca="1">ROUND(テーブル716[[#This Row],[平日]],-2)</f>
        <v>600</v>
      </c>
      <c r="V15" s="9">
        <f ca="1">ROUND(テーブル716[[#This Row],[休日]],-2)</f>
        <v>700</v>
      </c>
      <c r="W15" s="9"/>
      <c r="Y15" s="9" t="s">
        <v>14</v>
      </c>
      <c r="Z15" s="9">
        <f ca="1">ROUND(テーブル71627[[#This Row],[居住者]],-3)</f>
        <v>95000</v>
      </c>
      <c r="AA15" s="9">
        <f ca="1">ROUND(テーブル71627[[#This Row],[勤務者]],-3)</f>
        <v>84000</v>
      </c>
      <c r="AB15" s="9">
        <f ca="1">ROUND(テーブル71627[[#This Row],[来街者]],-3)</f>
        <v>343000</v>
      </c>
      <c r="AC15" s="9">
        <f ca="1">ROUND(テーブル71627[[#This Row],[平日]],-2)</f>
        <v>900</v>
      </c>
      <c r="AD15" s="9">
        <f ca="1">ROUND(テーブル71627[[#This Row],[休日]],-2)</f>
        <v>1100</v>
      </c>
      <c r="AE15" s="9"/>
      <c r="AG15" s="9" t="s">
        <v>14</v>
      </c>
      <c r="AH15">
        <f ca="1">ROUND(テーブル7162724[[#This Row],[居住者]],-3)</f>
        <v>76000</v>
      </c>
      <c r="AI15">
        <f ca="1">ROUND(テーブル7162724[[#This Row],[勤務者]],-3)</f>
        <v>82000</v>
      </c>
      <c r="AJ15">
        <f ca="1">ROUND(テーブル7162724[[#This Row],[来街者]],-3)</f>
        <v>206000</v>
      </c>
      <c r="AK15">
        <f ca="1">ROUND(テーブル7162724[[#This Row],[平日]],-2)</f>
        <v>500</v>
      </c>
      <c r="AL15">
        <f ca="1">ROUND(テーブル7162724[[#This Row],[休日]],-2)</f>
        <v>700</v>
      </c>
    </row>
    <row r="16" spans="1:38" x14ac:dyDescent="0.55000000000000004">
      <c r="A16" s="7" t="s">
        <v>15</v>
      </c>
      <c r="B16" s="9">
        <f ca="1">ROUND(テーブル6[[#This Row],[居住者]],-3)</f>
        <v>98000</v>
      </c>
      <c r="C16" s="9">
        <f ca="1">ROUND(テーブル6[[#This Row],[勤務者]],-3)</f>
        <v>149000</v>
      </c>
      <c r="D16" s="9">
        <f ca="1">ROUND(テーブル6[[#This Row],[来街者]],-3)</f>
        <v>231000</v>
      </c>
      <c r="E16" s="9">
        <f ca="1">ROUND(テーブル6[[#This Row],[平日]],-2)</f>
        <v>600</v>
      </c>
      <c r="F16" s="9">
        <f ca="1">ROUND(テーブル6[[#This Row],[休日]],-2)</f>
        <v>700</v>
      </c>
      <c r="G16" s="9"/>
      <c r="I16" s="7" t="s">
        <v>15</v>
      </c>
      <c r="J16" s="9">
        <f ca="1">ROUND(テーブル7[[#This Row],[居住者]],-3)</f>
        <v>133000</v>
      </c>
      <c r="K16" s="9">
        <f ca="1">ROUND(テーブル7[[#This Row],[勤務者]],-3)</f>
        <v>142000</v>
      </c>
      <c r="L16" s="9">
        <f ca="1">ROUND(テーブル7[[#This Row],[来街者]],-3)</f>
        <v>244000</v>
      </c>
      <c r="M16" s="9">
        <f ca="1">ROUND(テーブル7[[#This Row],[平日]],-2)</f>
        <v>700</v>
      </c>
      <c r="N16" s="9">
        <f ca="1">ROUND(テーブル7[[#This Row],[休日]],-2)</f>
        <v>700</v>
      </c>
      <c r="O16" s="9"/>
      <c r="P16" s="11"/>
      <c r="Q16" s="9" t="s">
        <v>15</v>
      </c>
      <c r="R16" s="9">
        <f ca="1">ROUND(テーブル716[[#This Row],[居住者]],-3)</f>
        <v>127000</v>
      </c>
      <c r="S16" s="9">
        <f ca="1">ROUND(テーブル716[[#This Row],[勤務者]],-3)</f>
        <v>119000</v>
      </c>
      <c r="T16" s="9">
        <f ca="1">ROUND(テーブル716[[#This Row],[来街者]],-3)</f>
        <v>246000</v>
      </c>
      <c r="U16" s="9">
        <f ca="1">ROUND(テーブル716[[#This Row],[平日]],-2)</f>
        <v>600</v>
      </c>
      <c r="V16" s="9">
        <f ca="1">ROUND(テーブル716[[#This Row],[休日]],-2)</f>
        <v>800</v>
      </c>
      <c r="W16" s="9"/>
      <c r="Y16" s="9" t="s">
        <v>15</v>
      </c>
      <c r="Z16" s="9">
        <f ca="1">ROUND(テーブル71627[[#This Row],[居住者]],-3)</f>
        <v>94000</v>
      </c>
      <c r="AA16" s="9">
        <f ca="1">ROUND(テーブル71627[[#This Row],[勤務者]],-3)</f>
        <v>83000</v>
      </c>
      <c r="AB16" s="9">
        <f ca="1">ROUND(テーブル71627[[#This Row],[来街者]],-3)</f>
        <v>362000</v>
      </c>
      <c r="AC16" s="9">
        <f ca="1">ROUND(テーブル71627[[#This Row],[平日]],-2)</f>
        <v>900</v>
      </c>
      <c r="AD16" s="9">
        <f ca="1">ROUND(テーブル71627[[#This Row],[休日]],-2)</f>
        <v>1200</v>
      </c>
      <c r="AE16" s="9"/>
      <c r="AG16" s="9" t="s">
        <v>15</v>
      </c>
      <c r="AH16">
        <f ca="1">ROUND(テーブル7162724[[#This Row],[居住者]],-3)</f>
        <v>73000</v>
      </c>
      <c r="AI16">
        <f ca="1">ROUND(テーブル7162724[[#This Row],[勤務者]],-3)</f>
        <v>82000</v>
      </c>
      <c r="AJ16">
        <f ca="1">ROUND(テーブル7162724[[#This Row],[来街者]],-3)</f>
        <v>219000</v>
      </c>
      <c r="AK16">
        <f ca="1">ROUND(テーブル7162724[[#This Row],[平日]],-2)</f>
        <v>500</v>
      </c>
      <c r="AL16">
        <f ca="1">ROUND(テーブル7162724[[#This Row],[休日]],-2)</f>
        <v>700</v>
      </c>
    </row>
    <row r="17" spans="1:38" x14ac:dyDescent="0.55000000000000004">
      <c r="A17" s="7" t="s">
        <v>16</v>
      </c>
      <c r="B17" s="9">
        <f ca="1">ROUND(テーブル6[[#This Row],[居住者]],-3)</f>
        <v>96000</v>
      </c>
      <c r="C17" s="9">
        <f ca="1">ROUND(テーブル6[[#This Row],[勤務者]],-3)</f>
        <v>151000</v>
      </c>
      <c r="D17" s="9">
        <f ca="1">ROUND(テーブル6[[#This Row],[来街者]],-3)</f>
        <v>233000</v>
      </c>
      <c r="E17" s="9">
        <f ca="1">ROUND(テーブル6[[#This Row],[平日]],-2)</f>
        <v>600</v>
      </c>
      <c r="F17" s="9">
        <f ca="1">ROUND(テーブル6[[#This Row],[休日]],-2)</f>
        <v>700</v>
      </c>
      <c r="G17" s="9"/>
      <c r="I17" s="7" t="s">
        <v>16</v>
      </c>
      <c r="J17" s="9">
        <f ca="1">ROUND(テーブル7[[#This Row],[居住者]],-3)</f>
        <v>133000</v>
      </c>
      <c r="K17" s="9">
        <f ca="1">ROUND(テーブル7[[#This Row],[勤務者]],-3)</f>
        <v>144000</v>
      </c>
      <c r="L17" s="9">
        <f ca="1">ROUND(テーブル7[[#This Row],[来街者]],-3)</f>
        <v>244000</v>
      </c>
      <c r="M17" s="9">
        <f ca="1">ROUND(テーブル7[[#This Row],[平日]],-2)</f>
        <v>600</v>
      </c>
      <c r="N17" s="9">
        <f ca="1">ROUND(テーブル7[[#This Row],[休日]],-2)</f>
        <v>700</v>
      </c>
      <c r="O17" s="9"/>
      <c r="P17" s="11"/>
      <c r="Q17" s="9" t="s">
        <v>16</v>
      </c>
      <c r="R17" s="9">
        <f ca="1">ROUND(テーブル716[[#This Row],[居住者]],-3)</f>
        <v>131000</v>
      </c>
      <c r="S17" s="9">
        <f ca="1">ROUND(テーブル716[[#This Row],[勤務者]],-3)</f>
        <v>121000</v>
      </c>
      <c r="T17" s="9">
        <f ca="1">ROUND(テーブル716[[#This Row],[来街者]],-3)</f>
        <v>250000</v>
      </c>
      <c r="U17" s="9">
        <f ca="1">ROUND(テーブル716[[#This Row],[平日]],-2)</f>
        <v>600</v>
      </c>
      <c r="V17" s="9">
        <f ca="1">ROUND(テーブル716[[#This Row],[休日]],-2)</f>
        <v>800</v>
      </c>
      <c r="W17" s="9"/>
      <c r="Y17" s="9" t="s">
        <v>16</v>
      </c>
      <c r="Z17" s="9">
        <f ca="1">ROUND(テーブル71627[[#This Row],[居住者]],-3)</f>
        <v>94000</v>
      </c>
      <c r="AA17" s="9">
        <f ca="1">ROUND(テーブル71627[[#This Row],[勤務者]],-3)</f>
        <v>82000</v>
      </c>
      <c r="AB17" s="9">
        <f ca="1">ROUND(テーブル71627[[#This Row],[来街者]],-3)</f>
        <v>361000</v>
      </c>
      <c r="AC17" s="9">
        <f ca="1">ROUND(テーブル71627[[#This Row],[平日]],-2)</f>
        <v>900</v>
      </c>
      <c r="AD17" s="9">
        <f ca="1">ROUND(テーブル71627[[#This Row],[休日]],-2)</f>
        <v>1200</v>
      </c>
      <c r="AE17" s="9"/>
      <c r="AG17" s="9" t="s">
        <v>16</v>
      </c>
      <c r="AH17">
        <f ca="1">ROUND(テーブル7162724[[#This Row],[居住者]],-3)</f>
        <v>73000</v>
      </c>
      <c r="AI17">
        <f ca="1">ROUND(テーブル7162724[[#This Row],[勤務者]],-3)</f>
        <v>81000</v>
      </c>
      <c r="AJ17">
        <f ca="1">ROUND(テーブル7162724[[#This Row],[来街者]],-3)</f>
        <v>222000</v>
      </c>
      <c r="AK17">
        <f ca="1">ROUND(テーブル7162724[[#This Row],[平日]],-2)</f>
        <v>500</v>
      </c>
      <c r="AL17">
        <f ca="1">ROUND(テーブル7162724[[#This Row],[休日]],-2)</f>
        <v>700</v>
      </c>
    </row>
    <row r="18" spans="1:38" x14ac:dyDescent="0.55000000000000004">
      <c r="A18" s="7" t="s">
        <v>17</v>
      </c>
      <c r="B18" s="9">
        <f ca="1">ROUND(テーブル6[[#This Row],[居住者]],-3)</f>
        <v>95000</v>
      </c>
      <c r="C18" s="9">
        <f ca="1">ROUND(テーブル6[[#This Row],[勤務者]],-3)</f>
        <v>154000</v>
      </c>
      <c r="D18" s="9">
        <f ca="1">ROUND(テーブル6[[#This Row],[来街者]],-3)</f>
        <v>223000</v>
      </c>
      <c r="E18" s="9">
        <f ca="1">ROUND(テーブル6[[#This Row],[平日]],-2)</f>
        <v>600</v>
      </c>
      <c r="F18" s="9">
        <f ca="1">ROUND(テーブル6[[#This Row],[休日]],-2)</f>
        <v>700</v>
      </c>
      <c r="G18" s="9"/>
      <c r="I18" s="7" t="s">
        <v>17</v>
      </c>
      <c r="J18" s="9">
        <f ca="1">ROUND(テーブル7[[#This Row],[居住者]],-3)</f>
        <v>133000</v>
      </c>
      <c r="K18" s="9">
        <f ca="1">ROUND(テーブル7[[#This Row],[勤務者]],-3)</f>
        <v>148000</v>
      </c>
      <c r="L18" s="9">
        <f ca="1">ROUND(テーブル7[[#This Row],[来街者]],-3)</f>
        <v>229000</v>
      </c>
      <c r="M18" s="9">
        <f ca="1">ROUND(テーブル7[[#This Row],[平日]],-2)</f>
        <v>600</v>
      </c>
      <c r="N18" s="9">
        <f ca="1">ROUND(テーブル7[[#This Row],[休日]],-2)</f>
        <v>700</v>
      </c>
      <c r="O18" s="9"/>
      <c r="P18" s="11"/>
      <c r="Q18" s="9" t="s">
        <v>17</v>
      </c>
      <c r="R18" s="9">
        <f ca="1">ROUND(テーブル716[[#This Row],[居住者]],-3)</f>
        <v>138000</v>
      </c>
      <c r="S18" s="9">
        <f ca="1">ROUND(テーブル716[[#This Row],[勤務者]],-3)</f>
        <v>126000</v>
      </c>
      <c r="T18" s="9">
        <f ca="1">ROUND(テーブル716[[#This Row],[来街者]],-3)</f>
        <v>241000</v>
      </c>
      <c r="U18" s="9">
        <f ca="1">ROUND(テーブル716[[#This Row],[平日]],-2)</f>
        <v>600</v>
      </c>
      <c r="V18" s="9">
        <f ca="1">ROUND(テーブル716[[#This Row],[休日]],-2)</f>
        <v>800</v>
      </c>
      <c r="W18" s="9"/>
      <c r="Y18" s="9" t="s">
        <v>17</v>
      </c>
      <c r="Z18" s="9">
        <f ca="1">ROUND(テーブル71627[[#This Row],[居住者]],-3)</f>
        <v>104000</v>
      </c>
      <c r="AA18" s="9">
        <f ca="1">ROUND(テーブル71627[[#This Row],[勤務者]],-3)</f>
        <v>92000</v>
      </c>
      <c r="AB18" s="9">
        <f ca="1">ROUND(テーブル71627[[#This Row],[来街者]],-3)</f>
        <v>349000</v>
      </c>
      <c r="AC18" s="9">
        <f ca="1">ROUND(テーブル71627[[#This Row],[平日]],-2)</f>
        <v>800</v>
      </c>
      <c r="AD18" s="9">
        <f ca="1">ROUND(テーブル71627[[#This Row],[休日]],-2)</f>
        <v>1200</v>
      </c>
      <c r="AE18" s="9"/>
      <c r="AG18" s="9" t="s">
        <v>17</v>
      </c>
      <c r="AH18">
        <f ca="1">ROUND(テーブル7162724[[#This Row],[居住者]],-3)</f>
        <v>82000</v>
      </c>
      <c r="AI18">
        <f ca="1">ROUND(テーブル7162724[[#This Row],[勤務者]],-3)</f>
        <v>91000</v>
      </c>
      <c r="AJ18">
        <f ca="1">ROUND(テーブル7162724[[#This Row],[来街者]],-3)</f>
        <v>220000</v>
      </c>
      <c r="AK18">
        <f ca="1">ROUND(テーブル7162724[[#This Row],[平日]],-2)</f>
        <v>500</v>
      </c>
      <c r="AL18">
        <f ca="1">ROUND(テーブル7162724[[#This Row],[休日]],-2)</f>
        <v>800</v>
      </c>
    </row>
    <row r="19" spans="1:38" x14ac:dyDescent="0.55000000000000004">
      <c r="A19" s="7" t="s">
        <v>18</v>
      </c>
      <c r="B19" s="9">
        <f ca="1">ROUND(テーブル6[[#This Row],[居住者]],-3)</f>
        <v>97000</v>
      </c>
      <c r="C19" s="9">
        <f ca="1">ROUND(テーブル6[[#This Row],[勤務者]],-3)</f>
        <v>161000</v>
      </c>
      <c r="D19" s="9">
        <f ca="1">ROUND(テーブル6[[#This Row],[来街者]],-3)</f>
        <v>221000</v>
      </c>
      <c r="E19" s="9">
        <f ca="1">ROUND(テーブル6[[#This Row],[平日]],-2)</f>
        <v>500</v>
      </c>
      <c r="F19" s="9">
        <f ca="1">ROUND(テーブル6[[#This Row],[休日]],-2)</f>
        <v>700</v>
      </c>
      <c r="G19" s="9"/>
      <c r="I19" s="7" t="s">
        <v>18</v>
      </c>
      <c r="J19" s="9">
        <f ca="1">ROUND(テーブル7[[#This Row],[居住者]],-3)</f>
        <v>133000</v>
      </c>
      <c r="K19" s="9">
        <f ca="1">ROUND(テーブル7[[#This Row],[勤務者]],-3)</f>
        <v>148000</v>
      </c>
      <c r="L19" s="9">
        <f ca="1">ROUND(テーブル7[[#This Row],[来街者]],-3)</f>
        <v>215000</v>
      </c>
      <c r="M19" s="9">
        <f ca="1">ROUND(テーブル7[[#This Row],[平日]],-2)</f>
        <v>500</v>
      </c>
      <c r="N19" s="9">
        <f ca="1">ROUND(テーブル7[[#This Row],[休日]],-2)</f>
        <v>700</v>
      </c>
      <c r="O19" s="9"/>
      <c r="P19" s="11"/>
      <c r="Q19" s="9" t="s">
        <v>18</v>
      </c>
      <c r="R19" s="9">
        <f ca="1">ROUND(テーブル716[[#This Row],[居住者]],-3)</f>
        <v>142000</v>
      </c>
      <c r="S19" s="9">
        <f ca="1">ROUND(テーブル716[[#This Row],[勤務者]],-3)</f>
        <v>128000</v>
      </c>
      <c r="T19" s="9">
        <f ca="1">ROUND(テーブル716[[#This Row],[来街者]],-3)</f>
        <v>240000</v>
      </c>
      <c r="U19" s="9">
        <f ca="1">ROUND(テーブル716[[#This Row],[平日]],-2)</f>
        <v>600</v>
      </c>
      <c r="V19" s="9">
        <f ca="1">ROUND(テーブル716[[#This Row],[休日]],-2)</f>
        <v>800</v>
      </c>
      <c r="W19" s="9"/>
      <c r="Y19" s="9" t="s">
        <v>18</v>
      </c>
      <c r="Z19" s="9">
        <f ca="1">ROUND(テーブル71627[[#This Row],[居住者]],-3)</f>
        <v>104000</v>
      </c>
      <c r="AA19" s="9">
        <f ca="1">ROUND(テーブル71627[[#This Row],[勤務者]],-3)</f>
        <v>92000</v>
      </c>
      <c r="AB19" s="9">
        <f ca="1">ROUND(テーブル71627[[#This Row],[来街者]],-3)</f>
        <v>358000</v>
      </c>
      <c r="AC19" s="9">
        <f ca="1">ROUND(テーブル71627[[#This Row],[平日]],-2)</f>
        <v>900</v>
      </c>
      <c r="AD19" s="9">
        <f ca="1">ROUND(テーブル71627[[#This Row],[休日]],-2)</f>
        <v>1200</v>
      </c>
      <c r="AE19" s="9"/>
      <c r="AG19" s="9" t="s">
        <v>18</v>
      </c>
      <c r="AH19">
        <f ca="1">ROUND(テーブル7162724[[#This Row],[居住者]],-3)</f>
        <v>80000</v>
      </c>
      <c r="AI19">
        <f ca="1">ROUND(テーブル7162724[[#This Row],[勤務者]],-3)</f>
        <v>91000</v>
      </c>
      <c r="AJ19">
        <f ca="1">ROUND(テーブル7162724[[#This Row],[来街者]],-3)</f>
        <v>219000</v>
      </c>
      <c r="AK19">
        <f ca="1">ROUND(テーブル7162724[[#This Row],[平日]],-2)</f>
        <v>500</v>
      </c>
      <c r="AL19">
        <f ca="1">ROUND(テーブル7162724[[#This Row],[休日]],-2)</f>
        <v>800</v>
      </c>
    </row>
    <row r="20" spans="1:38" x14ac:dyDescent="0.55000000000000004">
      <c r="A20" s="7" t="s">
        <v>19</v>
      </c>
      <c r="B20" s="9">
        <f ca="1">ROUND(テーブル6[[#This Row],[居住者]],-3)</f>
        <v>97000</v>
      </c>
      <c r="C20" s="9">
        <f ca="1">ROUND(テーブル6[[#This Row],[勤務者]],-3)</f>
        <v>159000</v>
      </c>
      <c r="D20" s="9">
        <f ca="1">ROUND(テーブル6[[#This Row],[来街者]],-3)</f>
        <v>217000</v>
      </c>
      <c r="E20" s="9">
        <f ca="1">ROUND(テーブル6[[#This Row],[平日]],-2)</f>
        <v>500</v>
      </c>
      <c r="F20" s="9">
        <f ca="1">ROUND(テーブル6[[#This Row],[休日]],-2)</f>
        <v>700</v>
      </c>
      <c r="G20" s="9"/>
      <c r="I20" s="7" t="s">
        <v>19</v>
      </c>
      <c r="J20" s="9">
        <f ca="1">ROUND(テーブル7[[#This Row],[居住者]],-3)</f>
        <v>131000</v>
      </c>
      <c r="K20" s="9">
        <f ca="1">ROUND(テーブル7[[#This Row],[勤務者]],-3)</f>
        <v>145000</v>
      </c>
      <c r="L20" s="9">
        <f ca="1">ROUND(テーブル7[[#This Row],[来街者]],-3)</f>
        <v>211000</v>
      </c>
      <c r="M20" s="9">
        <f ca="1">ROUND(テーブル7[[#This Row],[平日]],-2)</f>
        <v>500</v>
      </c>
      <c r="N20" s="9">
        <f ca="1">ROUND(テーブル7[[#This Row],[休日]],-2)</f>
        <v>700</v>
      </c>
      <c r="O20" s="9"/>
      <c r="P20" s="11"/>
      <c r="Q20" s="9" t="s">
        <v>19</v>
      </c>
      <c r="R20" s="9">
        <f ca="1">ROUND(テーブル716[[#This Row],[居住者]],-3)</f>
        <v>138000</v>
      </c>
      <c r="S20" s="9">
        <f ca="1">ROUND(テーブル716[[#This Row],[勤務者]],-3)</f>
        <v>125000</v>
      </c>
      <c r="T20" s="9">
        <f ca="1">ROUND(テーブル716[[#This Row],[来街者]],-3)</f>
        <v>229000</v>
      </c>
      <c r="U20" s="9">
        <f ca="1">ROUND(テーブル716[[#This Row],[平日]],-2)</f>
        <v>500</v>
      </c>
      <c r="V20" s="9">
        <f ca="1">ROUND(テーブル716[[#This Row],[休日]],-2)</f>
        <v>800</v>
      </c>
      <c r="W20" s="9"/>
      <c r="Y20" s="9" t="s">
        <v>19</v>
      </c>
      <c r="Z20" s="9">
        <f ca="1">ROUND(テーブル71627[[#This Row],[居住者]],-3)</f>
        <v>100000</v>
      </c>
      <c r="AA20" s="9">
        <f ca="1">ROUND(テーブル71627[[#This Row],[勤務者]],-3)</f>
        <v>86000</v>
      </c>
      <c r="AB20" s="9">
        <f ca="1">ROUND(テーブル71627[[#This Row],[来街者]],-3)</f>
        <v>343000</v>
      </c>
      <c r="AC20" s="9">
        <f ca="1">ROUND(テーブル71627[[#This Row],[平日]],-2)</f>
        <v>800</v>
      </c>
      <c r="AD20" s="9">
        <f ca="1">ROUND(テーブル71627[[#This Row],[休日]],-2)</f>
        <v>1200</v>
      </c>
      <c r="AE20" s="9"/>
      <c r="AG20" s="9" t="s">
        <v>19</v>
      </c>
      <c r="AH20">
        <f ca="1">ROUND(テーブル7162724[[#This Row],[居住者]],-3)</f>
        <v>74000</v>
      </c>
      <c r="AI20">
        <f ca="1">ROUND(テーブル7162724[[#This Row],[勤務者]],-3)</f>
        <v>87000</v>
      </c>
      <c r="AJ20">
        <f ca="1">ROUND(テーブル7162724[[#This Row],[来街者]],-3)</f>
        <v>213000</v>
      </c>
      <c r="AK20">
        <f ca="1">ROUND(テーブル7162724[[#This Row],[平日]],-2)</f>
        <v>500</v>
      </c>
      <c r="AL20">
        <f ca="1">ROUND(テーブル7162724[[#This Row],[休日]],-2)</f>
        <v>800</v>
      </c>
    </row>
    <row r="21" spans="1:38" x14ac:dyDescent="0.55000000000000004">
      <c r="A21" s="7" t="s">
        <v>20</v>
      </c>
      <c r="B21" s="9">
        <f ca="1">ROUND(テーブル6[[#This Row],[居住者]],-3)</f>
        <v>97000</v>
      </c>
      <c r="C21" s="9">
        <f ca="1">ROUND(テーブル6[[#This Row],[勤務者]],-3)</f>
        <v>144000</v>
      </c>
      <c r="D21" s="9">
        <f ca="1">ROUND(テーブル6[[#This Row],[来街者]],-3)</f>
        <v>227000</v>
      </c>
      <c r="E21" s="9">
        <f ca="1">ROUND(テーブル6[[#This Row],[平日]],-2)</f>
        <v>600</v>
      </c>
      <c r="F21" s="9">
        <f ca="1">ROUND(テーブル6[[#This Row],[休日]],-2)</f>
        <v>700</v>
      </c>
      <c r="G21" s="9"/>
      <c r="I21" s="7" t="s">
        <v>20</v>
      </c>
      <c r="J21" s="9">
        <f ca="1">ROUND(テーブル7[[#This Row],[居住者]],-3)</f>
        <v>130000</v>
      </c>
      <c r="K21" s="9">
        <f ca="1">ROUND(テーブル7[[#This Row],[勤務者]],-3)</f>
        <v>139000</v>
      </c>
      <c r="L21" s="9">
        <f ca="1">ROUND(テーブル7[[#This Row],[来街者]],-3)</f>
        <v>217000</v>
      </c>
      <c r="M21" s="9">
        <f ca="1">ROUND(テーブル7[[#This Row],[平日]],-2)</f>
        <v>500</v>
      </c>
      <c r="N21" s="9">
        <f ca="1">ROUND(テーブル7[[#This Row],[休日]],-2)</f>
        <v>700</v>
      </c>
      <c r="O21" s="9"/>
      <c r="P21" s="11"/>
      <c r="Q21" s="9" t="s">
        <v>20</v>
      </c>
      <c r="R21" s="9">
        <f ca="1">ROUND(テーブル716[[#This Row],[居住者]],-3)</f>
        <v>138000</v>
      </c>
      <c r="S21" s="9">
        <f ca="1">ROUND(テーブル716[[#This Row],[勤務者]],-3)</f>
        <v>126000</v>
      </c>
      <c r="T21" s="9">
        <f ca="1">ROUND(テーブル716[[#This Row],[来街者]],-3)</f>
        <v>231000</v>
      </c>
      <c r="U21" s="9">
        <f ca="1">ROUND(テーブル716[[#This Row],[平日]],-2)</f>
        <v>600</v>
      </c>
      <c r="V21" s="9">
        <f ca="1">ROUND(テーブル716[[#This Row],[休日]],-2)</f>
        <v>800</v>
      </c>
      <c r="W21" s="9"/>
      <c r="Y21" s="9" t="s">
        <v>20</v>
      </c>
      <c r="Z21" s="9">
        <f ca="1">ROUND(テーブル71627[[#This Row],[居住者]],-3)</f>
        <v>103000</v>
      </c>
      <c r="AA21" s="9">
        <f ca="1">ROUND(テーブル71627[[#This Row],[勤務者]],-3)</f>
        <v>87000</v>
      </c>
      <c r="AB21" s="9">
        <f ca="1">ROUND(テーブル71627[[#This Row],[来街者]],-3)</f>
        <v>347000</v>
      </c>
      <c r="AC21" s="9">
        <f ca="1">ROUND(テーブル71627[[#This Row],[平日]],-2)</f>
        <v>800</v>
      </c>
      <c r="AD21" s="9">
        <f ca="1">ROUND(テーブル71627[[#This Row],[休日]],-2)</f>
        <v>1200</v>
      </c>
      <c r="AE21" s="9"/>
      <c r="AG21" s="9" t="s">
        <v>20</v>
      </c>
      <c r="AH21">
        <f ca="1">ROUND(テーブル7162724[[#This Row],[居住者]],-3)</f>
        <v>76000</v>
      </c>
      <c r="AI21">
        <f ca="1">ROUND(テーブル7162724[[#This Row],[勤務者]],-3)</f>
        <v>89000</v>
      </c>
      <c r="AJ21">
        <f ca="1">ROUND(テーブル7162724[[#This Row],[来街者]],-3)</f>
        <v>218000</v>
      </c>
      <c r="AK21">
        <f ca="1">ROUND(テーブル7162724[[#This Row],[平日]],-2)</f>
        <v>500</v>
      </c>
      <c r="AL21">
        <f ca="1">ROUND(テーブル7162724[[#This Row],[休日]],-2)</f>
        <v>800</v>
      </c>
    </row>
    <row r="22" spans="1:38" x14ac:dyDescent="0.55000000000000004">
      <c r="A22" s="7" t="s">
        <v>21</v>
      </c>
      <c r="B22" s="9">
        <f ca="1">ROUND(テーブル6[[#This Row],[居住者]],-3)</f>
        <v>99000</v>
      </c>
      <c r="C22" s="9">
        <f ca="1">ROUND(テーブル6[[#This Row],[勤務者]],-3)</f>
        <v>141000</v>
      </c>
      <c r="D22" s="9">
        <f ca="1">ROUND(テーブル6[[#This Row],[来街者]],-3)</f>
        <v>226000</v>
      </c>
      <c r="E22" s="9">
        <f ca="1">ROUND(テーブル6[[#This Row],[平日]],-2)</f>
        <v>600</v>
      </c>
      <c r="F22" s="9">
        <f ca="1">ROUND(テーブル6[[#This Row],[休日]],-2)</f>
        <v>700</v>
      </c>
      <c r="G22" s="9"/>
      <c r="I22" s="7" t="s">
        <v>21</v>
      </c>
      <c r="J22" s="9">
        <f ca="1">ROUND(テーブル7[[#This Row],[居住者]],-3)</f>
        <v>132000</v>
      </c>
      <c r="K22" s="9">
        <f ca="1">ROUND(テーブル7[[#This Row],[勤務者]],-3)</f>
        <v>132000</v>
      </c>
      <c r="L22" s="9">
        <f ca="1">ROUND(テーブル7[[#This Row],[来街者]],-3)</f>
        <v>217000</v>
      </c>
      <c r="M22" s="9">
        <f ca="1">ROUND(テーブル7[[#This Row],[平日]],-2)</f>
        <v>500</v>
      </c>
      <c r="N22" s="9">
        <f ca="1">ROUND(テーブル7[[#This Row],[休日]],-2)</f>
        <v>700</v>
      </c>
      <c r="O22" s="9"/>
      <c r="P22" s="11"/>
      <c r="Q22" s="9" t="s">
        <v>21</v>
      </c>
      <c r="R22" s="9">
        <f ca="1">ROUND(テーブル716[[#This Row],[居住者]],-3)</f>
        <v>138000</v>
      </c>
      <c r="S22" s="9">
        <f ca="1">ROUND(テーブル716[[#This Row],[勤務者]],-3)</f>
        <v>123000</v>
      </c>
      <c r="T22" s="9">
        <f ca="1">ROUND(テーブル716[[#This Row],[来街者]],-3)</f>
        <v>229000</v>
      </c>
      <c r="U22" s="9">
        <f ca="1">ROUND(テーブル716[[#This Row],[平日]],-2)</f>
        <v>600</v>
      </c>
      <c r="V22" s="9">
        <f ca="1">ROUND(テーブル716[[#This Row],[休日]],-2)</f>
        <v>800</v>
      </c>
      <c r="W22" s="9"/>
      <c r="Y22" s="9" t="s">
        <v>21</v>
      </c>
      <c r="Z22" s="9">
        <f ca="1">ROUND(テーブル71627[[#This Row],[居住者]],-3)</f>
        <v>108000</v>
      </c>
      <c r="AA22" s="9">
        <f ca="1">ROUND(テーブル71627[[#This Row],[勤務者]],-3)</f>
        <v>82000</v>
      </c>
      <c r="AB22" s="9">
        <f ca="1">ROUND(テーブル71627[[#This Row],[来街者]],-3)</f>
        <v>330000</v>
      </c>
      <c r="AC22" s="9">
        <f ca="1">ROUND(テーブル71627[[#This Row],[平日]],-2)</f>
        <v>800</v>
      </c>
      <c r="AD22" s="9">
        <f ca="1">ROUND(テーブル71627[[#This Row],[休日]],-2)</f>
        <v>1100</v>
      </c>
      <c r="AE22" s="9"/>
      <c r="AG22" s="9" t="s">
        <v>21</v>
      </c>
      <c r="AH22">
        <f ca="1">ROUND(テーブル7162724[[#This Row],[居住者]],-3)</f>
        <v>77000</v>
      </c>
      <c r="AI22">
        <f ca="1">ROUND(テーブル7162724[[#This Row],[勤務者]],-3)</f>
        <v>79000</v>
      </c>
      <c r="AJ22">
        <f ca="1">ROUND(テーブル7162724[[#This Row],[来街者]],-3)</f>
        <v>218000</v>
      </c>
      <c r="AK22">
        <f ca="1">ROUND(テーブル7162724[[#This Row],[平日]],-2)</f>
        <v>500</v>
      </c>
      <c r="AL22">
        <f ca="1">ROUND(テーブル7162724[[#This Row],[休日]],-2)</f>
        <v>700</v>
      </c>
    </row>
    <row r="23" spans="1:38" x14ac:dyDescent="0.55000000000000004">
      <c r="A23" s="7" t="s">
        <v>22</v>
      </c>
      <c r="B23" s="9">
        <f ca="1">ROUND(テーブル6[[#This Row],[居住者]],-3)</f>
        <v>104000</v>
      </c>
      <c r="C23" s="9">
        <f ca="1">ROUND(テーブル6[[#This Row],[勤務者]],-3)</f>
        <v>143000</v>
      </c>
      <c r="D23" s="9">
        <f ca="1">ROUND(テーブル6[[#This Row],[来街者]],-3)</f>
        <v>226000</v>
      </c>
      <c r="E23" s="9">
        <f ca="1">ROUND(テーブル6[[#This Row],[平日]],-2)</f>
        <v>600</v>
      </c>
      <c r="F23" s="9">
        <f ca="1">ROUND(テーブル6[[#This Row],[休日]],-2)</f>
        <v>700</v>
      </c>
      <c r="G23" s="9"/>
      <c r="I23" s="7" t="s">
        <v>22</v>
      </c>
      <c r="J23" s="9">
        <f ca="1">ROUND(テーブル7[[#This Row],[居住者]],-3)</f>
        <v>134000</v>
      </c>
      <c r="K23" s="9">
        <f ca="1">ROUND(テーブル7[[#This Row],[勤務者]],-3)</f>
        <v>129000</v>
      </c>
      <c r="L23" s="9">
        <f ca="1">ROUND(テーブル7[[#This Row],[来街者]],-3)</f>
        <v>216000</v>
      </c>
      <c r="M23" s="9">
        <f ca="1">ROUND(テーブル7[[#This Row],[平日]],-2)</f>
        <v>500</v>
      </c>
      <c r="N23" s="9">
        <f ca="1">ROUND(テーブル7[[#This Row],[休日]],-2)</f>
        <v>700</v>
      </c>
      <c r="O23" s="9"/>
      <c r="P23" s="11"/>
      <c r="Q23" s="9" t="s">
        <v>22</v>
      </c>
      <c r="R23" s="9">
        <f ca="1">ROUND(テーブル716[[#This Row],[居住者]],-3)</f>
        <v>138000</v>
      </c>
      <c r="S23" s="9">
        <f ca="1">ROUND(テーブル716[[#This Row],[勤務者]],-3)</f>
        <v>121000</v>
      </c>
      <c r="T23" s="9">
        <f ca="1">ROUND(テーブル716[[#This Row],[来街者]],-3)</f>
        <v>218000</v>
      </c>
      <c r="U23" s="9">
        <f ca="1">ROUND(テーブル716[[#This Row],[平日]],-2)</f>
        <v>500</v>
      </c>
      <c r="V23" s="9">
        <f ca="1">ROUND(テーブル716[[#This Row],[休日]],-2)</f>
        <v>700</v>
      </c>
      <c r="W23" s="9"/>
      <c r="Y23" s="9" t="s">
        <v>22</v>
      </c>
      <c r="Z23" s="9">
        <f ca="1">ROUND(テーブル71627[[#This Row],[居住者]],-3)</f>
        <v>110000</v>
      </c>
      <c r="AA23" s="9">
        <f ca="1">ROUND(テーブル71627[[#This Row],[勤務者]],-3)</f>
        <v>79000</v>
      </c>
      <c r="AB23" s="9">
        <f ca="1">ROUND(テーブル71627[[#This Row],[来街者]],-3)</f>
        <v>314000</v>
      </c>
      <c r="AC23" s="9">
        <f ca="1">ROUND(テーブル71627[[#This Row],[平日]],-2)</f>
        <v>800</v>
      </c>
      <c r="AD23" s="9">
        <f ca="1">ROUND(テーブル71627[[#This Row],[休日]],-2)</f>
        <v>1000</v>
      </c>
      <c r="AE23" s="9"/>
      <c r="AG23" s="9" t="s">
        <v>22</v>
      </c>
      <c r="AH23">
        <f ca="1">ROUND(テーブル7162724[[#This Row],[居住者]],-3)</f>
        <v>78000</v>
      </c>
      <c r="AI23">
        <f ca="1">ROUND(テーブル7162724[[#This Row],[勤務者]],-3)</f>
        <v>73000</v>
      </c>
      <c r="AJ23">
        <f ca="1">ROUND(テーブル7162724[[#This Row],[来街者]],-3)</f>
        <v>202000</v>
      </c>
      <c r="AK23">
        <f ca="1">ROUND(テーブル7162724[[#This Row],[平日]],-2)</f>
        <v>500</v>
      </c>
      <c r="AL23">
        <f ca="1">ROUND(テーブル7162724[[#This Row],[休日]],-2)</f>
        <v>700</v>
      </c>
    </row>
    <row r="24" spans="1:38" x14ac:dyDescent="0.55000000000000004">
      <c r="A24" s="7" t="s">
        <v>23</v>
      </c>
      <c r="B24" s="9">
        <f ca="1">ROUND(テーブル6[[#This Row],[居住者]],-3)</f>
        <v>105000</v>
      </c>
      <c r="C24" s="9">
        <f ca="1">ROUND(テーブル6[[#This Row],[勤務者]],-3)</f>
        <v>142000</v>
      </c>
      <c r="D24" s="9">
        <f ca="1">ROUND(テーブル6[[#This Row],[来街者]],-3)</f>
        <v>216000</v>
      </c>
      <c r="E24" s="9">
        <f ca="1">ROUND(テーブル6[[#This Row],[平日]],-2)</f>
        <v>600</v>
      </c>
      <c r="F24" s="9">
        <f ca="1">ROUND(テーブル6[[#This Row],[休日]],-2)</f>
        <v>700</v>
      </c>
      <c r="G24" s="9"/>
      <c r="I24" s="7" t="s">
        <v>23</v>
      </c>
      <c r="J24" s="9">
        <f ca="1">ROUND(テーブル7[[#This Row],[居住者]],-3)</f>
        <v>136000</v>
      </c>
      <c r="K24" s="9">
        <f ca="1">ROUND(テーブル7[[#This Row],[勤務者]],-3)</f>
        <v>128000</v>
      </c>
      <c r="L24" s="9">
        <f ca="1">ROUND(テーブル7[[#This Row],[来街者]],-3)</f>
        <v>211000</v>
      </c>
      <c r="M24" s="9">
        <f ca="1">ROUND(テーブル7[[#This Row],[平日]],-2)</f>
        <v>500</v>
      </c>
      <c r="N24" s="9">
        <f ca="1">ROUND(テーブル7[[#This Row],[休日]],-2)</f>
        <v>700</v>
      </c>
      <c r="O24" s="9"/>
      <c r="P24" s="11"/>
      <c r="Q24" s="9" t="s">
        <v>23</v>
      </c>
      <c r="R24" s="9">
        <f ca="1">ROUND(テーブル716[[#This Row],[居住者]],-3)</f>
        <v>142000</v>
      </c>
      <c r="S24" s="9">
        <f ca="1">ROUND(テーブル716[[#This Row],[勤務者]],-3)</f>
        <v>122000</v>
      </c>
      <c r="T24" s="9">
        <f ca="1">ROUND(テーブル716[[#This Row],[来街者]],-3)</f>
        <v>207000</v>
      </c>
      <c r="U24" s="9">
        <f ca="1">ROUND(テーブル716[[#This Row],[平日]],-2)</f>
        <v>500</v>
      </c>
      <c r="V24" s="9">
        <f ca="1">ROUND(テーブル716[[#This Row],[休日]],-2)</f>
        <v>700</v>
      </c>
      <c r="W24" s="9"/>
      <c r="Y24" s="9" t="s">
        <v>23</v>
      </c>
      <c r="Z24" s="9">
        <f ca="1">ROUND(テーブル71627[[#This Row],[居住者]],-3)</f>
        <v>113000</v>
      </c>
      <c r="AA24" s="9">
        <f ca="1">ROUND(テーブル71627[[#This Row],[勤務者]],-3)</f>
        <v>81000</v>
      </c>
      <c r="AB24" s="9">
        <f ca="1">ROUND(テーブル71627[[#This Row],[来街者]],-3)</f>
        <v>320000</v>
      </c>
      <c r="AC24" s="9">
        <f ca="1">ROUND(テーブル71627[[#This Row],[平日]],-2)</f>
        <v>800</v>
      </c>
      <c r="AD24" s="9">
        <f ca="1">ROUND(テーブル71627[[#This Row],[休日]],-2)</f>
        <v>1100</v>
      </c>
      <c r="AE24" s="9"/>
      <c r="AG24" s="9" t="s">
        <v>23</v>
      </c>
      <c r="AH24">
        <f ca="1">ROUND(テーブル7162724[[#This Row],[居住者]],-3)</f>
        <v>79000</v>
      </c>
      <c r="AI24">
        <f ca="1">ROUND(テーブル7162724[[#This Row],[勤務者]],-3)</f>
        <v>70000</v>
      </c>
      <c r="AJ24">
        <f ca="1">ROUND(テーブル7162724[[#This Row],[来街者]],-3)</f>
        <v>188000</v>
      </c>
      <c r="AK24">
        <f ca="1">ROUND(テーブル7162724[[#This Row],[平日]],-2)</f>
        <v>400</v>
      </c>
      <c r="AL24">
        <f ca="1">ROUND(テーブル7162724[[#This Row],[休日]],-2)</f>
        <v>700</v>
      </c>
    </row>
    <row r="25" spans="1:38" x14ac:dyDescent="0.55000000000000004">
      <c r="A25" s="7" t="s">
        <v>24</v>
      </c>
      <c r="B25" s="9">
        <f ca="1">ROUND(テーブル6[[#This Row],[居住者]],-3)</f>
        <v>109000</v>
      </c>
      <c r="C25" s="9">
        <f ca="1">ROUND(テーブル6[[#This Row],[勤務者]],-3)</f>
        <v>139000</v>
      </c>
      <c r="D25" s="9">
        <f ca="1">ROUND(テーブル6[[#This Row],[来街者]],-3)</f>
        <v>202000</v>
      </c>
      <c r="E25" s="9">
        <f ca="1">ROUND(テーブル6[[#This Row],[平日]],-2)</f>
        <v>500</v>
      </c>
      <c r="F25" s="9">
        <f ca="1">ROUND(テーブル6[[#This Row],[休日]],-2)</f>
        <v>600</v>
      </c>
      <c r="G25" s="9"/>
      <c r="I25" s="7" t="s">
        <v>24</v>
      </c>
      <c r="J25" s="9">
        <f ca="1">ROUND(テーブル7[[#This Row],[居住者]],-3)</f>
        <v>139000</v>
      </c>
      <c r="K25" s="9">
        <f ca="1">ROUND(テーブル7[[#This Row],[勤務者]],-3)</f>
        <v>124000</v>
      </c>
      <c r="L25" s="9">
        <f ca="1">ROUND(テーブル7[[#This Row],[来街者]],-3)</f>
        <v>199000</v>
      </c>
      <c r="M25" s="9">
        <f ca="1">ROUND(テーブル7[[#This Row],[平日]],-2)</f>
        <v>500</v>
      </c>
      <c r="N25" s="9">
        <f ca="1">ROUND(テーブル7[[#This Row],[休日]],-2)</f>
        <v>600</v>
      </c>
      <c r="O25" s="9"/>
      <c r="P25" s="11"/>
      <c r="Q25" s="9" t="s">
        <v>24</v>
      </c>
      <c r="R25" s="9">
        <f ca="1">ROUND(テーブル716[[#This Row],[居住者]],-3)</f>
        <v>146000</v>
      </c>
      <c r="S25" s="9">
        <f ca="1">ROUND(テーブル716[[#This Row],[勤務者]],-3)</f>
        <v>125000</v>
      </c>
      <c r="T25" s="9">
        <f ca="1">ROUND(テーブル716[[#This Row],[来街者]],-3)</f>
        <v>194000</v>
      </c>
      <c r="U25" s="9">
        <f ca="1">ROUND(テーブル716[[#This Row],[平日]],-2)</f>
        <v>500</v>
      </c>
      <c r="V25" s="9">
        <f ca="1">ROUND(テーブル716[[#This Row],[休日]],-2)</f>
        <v>600</v>
      </c>
      <c r="W25" s="9"/>
      <c r="Y25" s="9" t="s">
        <v>24</v>
      </c>
      <c r="Z25" s="9">
        <f ca="1">ROUND(テーブル71627[[#This Row],[居住者]],-3)</f>
        <v>116000</v>
      </c>
      <c r="AA25" s="9">
        <f ca="1">ROUND(テーブル71627[[#This Row],[勤務者]],-3)</f>
        <v>84000</v>
      </c>
      <c r="AB25" s="9">
        <f ca="1">ROUND(テーブル71627[[#This Row],[来街者]],-3)</f>
        <v>315000</v>
      </c>
      <c r="AC25" s="9">
        <f ca="1">ROUND(テーブル71627[[#This Row],[平日]],-2)</f>
        <v>800</v>
      </c>
      <c r="AD25" s="9">
        <f ca="1">ROUND(テーブル71627[[#This Row],[休日]],-2)</f>
        <v>1000</v>
      </c>
      <c r="AE25" s="9"/>
      <c r="AG25" s="9" t="s">
        <v>24</v>
      </c>
      <c r="AH25">
        <f ca="1">ROUND(テーブル7162724[[#This Row],[居住者]],-3)</f>
        <v>84000</v>
      </c>
      <c r="AI25">
        <f ca="1">ROUND(テーブル7162724[[#This Row],[勤務者]],-3)</f>
        <v>68000</v>
      </c>
      <c r="AJ25">
        <f ca="1">ROUND(テーブル7162724[[#This Row],[来街者]],-3)</f>
        <v>169000</v>
      </c>
      <c r="AK25">
        <f ca="1">ROUND(テーブル7162724[[#This Row],[平日]],-2)</f>
        <v>400</v>
      </c>
      <c r="AL25">
        <f ca="1">ROUND(テーブル7162724[[#This Row],[休日]],-2)</f>
        <v>600</v>
      </c>
    </row>
    <row r="26" spans="1:38" x14ac:dyDescent="0.55000000000000004">
      <c r="A26" s="7" t="s">
        <v>25</v>
      </c>
      <c r="B26" s="9">
        <f ca="1">ROUND(テーブル6[[#This Row],[居住者]],-3)</f>
        <v>113000</v>
      </c>
      <c r="C26" s="9">
        <f ca="1">ROUND(テーブル6[[#This Row],[勤務者]],-3)</f>
        <v>136000</v>
      </c>
      <c r="D26" s="9">
        <f ca="1">ROUND(テーブル6[[#This Row],[来街者]],-3)</f>
        <v>195000</v>
      </c>
      <c r="E26" s="9">
        <f ca="1">ROUND(テーブル6[[#This Row],[平日]],-2)</f>
        <v>500</v>
      </c>
      <c r="F26" s="9">
        <f ca="1">ROUND(テーブル6[[#This Row],[休日]],-2)</f>
        <v>600</v>
      </c>
      <c r="G26" s="9"/>
      <c r="I26" s="7" t="s">
        <v>25</v>
      </c>
      <c r="J26" s="9">
        <f ca="1">ROUND(テーブル7[[#This Row],[居住者]],-3)</f>
        <v>143000</v>
      </c>
      <c r="K26" s="9">
        <f ca="1">ROUND(テーブル7[[#This Row],[勤務者]],-3)</f>
        <v>124000</v>
      </c>
      <c r="L26" s="9">
        <f ca="1">ROUND(テーブル7[[#This Row],[来街者]],-3)</f>
        <v>189000</v>
      </c>
      <c r="M26" s="9">
        <f ca="1">ROUND(テーブル7[[#This Row],[平日]],-2)</f>
        <v>500</v>
      </c>
      <c r="N26" s="9">
        <f ca="1">ROUND(テーブル7[[#This Row],[休日]],-2)</f>
        <v>600</v>
      </c>
      <c r="O26" s="9"/>
      <c r="P26" s="11"/>
      <c r="Q26" s="9" t="s">
        <v>25</v>
      </c>
      <c r="R26" s="9">
        <f ca="1">ROUND(テーブル716[[#This Row],[居住者]],-3)</f>
        <v>150000</v>
      </c>
      <c r="S26" s="9">
        <f ca="1">ROUND(テーブル716[[#This Row],[勤務者]],-3)</f>
        <v>129000</v>
      </c>
      <c r="T26" s="9">
        <f ca="1">ROUND(テーブル716[[#This Row],[来街者]],-3)</f>
        <v>178000</v>
      </c>
      <c r="U26" s="9">
        <f ca="1">ROUND(テーブル716[[#This Row],[平日]],-2)</f>
        <v>400</v>
      </c>
      <c r="V26" s="9">
        <f ca="1">ROUND(テーブル716[[#This Row],[休日]],-2)</f>
        <v>600</v>
      </c>
      <c r="W26" s="9"/>
      <c r="Y26" s="9" t="s">
        <v>25</v>
      </c>
      <c r="Z26" s="9">
        <f ca="1">ROUND(テーブル71627[[#This Row],[居住者]],-3)</f>
        <v>118000</v>
      </c>
      <c r="AA26" s="9">
        <f ca="1">ROUND(テーブル71627[[#This Row],[勤務者]],-3)</f>
        <v>78000</v>
      </c>
      <c r="AB26" s="9">
        <f ca="1">ROUND(テーブル71627[[#This Row],[来街者]],-3)</f>
        <v>303000</v>
      </c>
      <c r="AC26" s="9">
        <f ca="1">ROUND(テーブル71627[[#This Row],[平日]],-2)</f>
        <v>800</v>
      </c>
      <c r="AD26" s="9">
        <f ca="1">ROUND(テーブル71627[[#This Row],[休日]],-2)</f>
        <v>900</v>
      </c>
      <c r="AE26" s="9"/>
      <c r="AG26" s="9" t="s">
        <v>25</v>
      </c>
      <c r="AH26">
        <f ca="1">ROUND(テーブル7162724[[#This Row],[居住者]],-3)</f>
        <v>89000</v>
      </c>
      <c r="AI26">
        <f ca="1">ROUND(テーブル7162724[[#This Row],[勤務者]],-3)</f>
        <v>64000</v>
      </c>
      <c r="AJ26">
        <f ca="1">ROUND(テーブル7162724[[#This Row],[来街者]],-3)</f>
        <v>151000</v>
      </c>
      <c r="AK26">
        <f ca="1">ROUND(テーブル7162724[[#This Row],[平日]],-2)</f>
        <v>400</v>
      </c>
      <c r="AL26">
        <f ca="1">ROUND(テーブル7162724[[#This Row],[休日]],-2)</f>
        <v>500</v>
      </c>
    </row>
    <row r="27" spans="1:38" x14ac:dyDescent="0.55000000000000004">
      <c r="A27" s="7" t="s">
        <v>26</v>
      </c>
      <c r="B27" s="9">
        <f ca="1">ROUND(テーブル6[[#This Row],[居住者]],-3)</f>
        <v>114000</v>
      </c>
      <c r="C27" s="9">
        <f ca="1">ROUND(テーブル6[[#This Row],[勤務者]],-3)</f>
        <v>131000</v>
      </c>
      <c r="D27" s="9">
        <f ca="1">ROUND(テーブル6[[#This Row],[来街者]],-3)</f>
        <v>186000</v>
      </c>
      <c r="E27" s="9">
        <f ca="1">ROUND(テーブル6[[#This Row],[平日]],-2)</f>
        <v>500</v>
      </c>
      <c r="F27" s="9">
        <f ca="1">ROUND(テーブル6[[#This Row],[休日]],-2)</f>
        <v>500</v>
      </c>
      <c r="G27" s="9"/>
      <c r="I27" s="7" t="s">
        <v>26</v>
      </c>
      <c r="J27" s="9">
        <f ca="1">ROUND(テーブル7[[#This Row],[居住者]],-3)</f>
        <v>144000</v>
      </c>
      <c r="K27" s="9">
        <f ca="1">ROUND(テーブル7[[#This Row],[勤務者]],-3)</f>
        <v>120000</v>
      </c>
      <c r="L27" s="9">
        <f ca="1">ROUND(テーブル7[[#This Row],[来街者]],-3)</f>
        <v>173000</v>
      </c>
      <c r="M27" s="9">
        <f ca="1">ROUND(テーブル7[[#This Row],[平日]],-2)</f>
        <v>500</v>
      </c>
      <c r="N27" s="9">
        <f ca="1">ROUND(テーブル7[[#This Row],[休日]],-2)</f>
        <v>500</v>
      </c>
      <c r="O27" s="9"/>
      <c r="P27" s="11"/>
      <c r="Q27" s="9" t="s">
        <v>26</v>
      </c>
      <c r="R27" s="9">
        <f ca="1">ROUND(テーブル716[[#This Row],[居住者]],-3)</f>
        <v>152000</v>
      </c>
      <c r="S27" s="9">
        <f ca="1">ROUND(テーブル716[[#This Row],[勤務者]],-3)</f>
        <v>127000</v>
      </c>
      <c r="T27" s="9">
        <f ca="1">ROUND(テーブル716[[#This Row],[来街者]],-3)</f>
        <v>161000</v>
      </c>
      <c r="U27" s="9">
        <f ca="1">ROUND(テーブル716[[#This Row],[平日]],-2)</f>
        <v>400</v>
      </c>
      <c r="V27" s="9">
        <f ca="1">ROUND(テーブル716[[#This Row],[休日]],-2)</f>
        <v>500</v>
      </c>
      <c r="W27" s="9"/>
      <c r="Y27" s="9" t="s">
        <v>26</v>
      </c>
      <c r="Z27" s="9">
        <f ca="1">ROUND(テーブル71627[[#This Row],[居住者]],-3)</f>
        <v>119000</v>
      </c>
      <c r="AA27" s="9">
        <f ca="1">ROUND(テーブル71627[[#This Row],[勤務者]],-3)</f>
        <v>76000</v>
      </c>
      <c r="AB27" s="9">
        <f ca="1">ROUND(テーブル71627[[#This Row],[来街者]],-3)</f>
        <v>285000</v>
      </c>
      <c r="AC27" s="9">
        <f ca="1">ROUND(テーブル71627[[#This Row],[平日]],-2)</f>
        <v>700</v>
      </c>
      <c r="AD27" s="9">
        <f ca="1">ROUND(テーブル71627[[#This Row],[休日]],-2)</f>
        <v>900</v>
      </c>
      <c r="AE27" s="9"/>
      <c r="AG27" s="9" t="s">
        <v>26</v>
      </c>
      <c r="AH27">
        <f ca="1">ROUND(テーブル7162724[[#This Row],[居住者]],-3)</f>
        <v>96000</v>
      </c>
      <c r="AI27">
        <f ca="1">ROUND(テーブル7162724[[#This Row],[勤務者]],-3)</f>
        <v>60000</v>
      </c>
      <c r="AJ27">
        <f ca="1">ROUND(テーブル7162724[[#This Row],[来街者]],-3)</f>
        <v>138000</v>
      </c>
      <c r="AK27">
        <f ca="1">ROUND(テーブル7162724[[#This Row],[平日]],-2)</f>
        <v>300</v>
      </c>
      <c r="AL27">
        <f ca="1">ROUND(テーブル7162724[[#This Row],[休日]],-2)</f>
        <v>500</v>
      </c>
    </row>
    <row r="28" spans="1:38" x14ac:dyDescent="0.55000000000000004">
      <c r="A28" s="7" t="s">
        <v>27</v>
      </c>
      <c r="B28" s="9">
        <f ca="1">ROUND(テーブル6[[#This Row],[居住者]],-3)</f>
        <v>128000</v>
      </c>
      <c r="C28" s="9">
        <f ca="1">ROUND(テーブル6[[#This Row],[勤務者]],-3)</f>
        <v>125000</v>
      </c>
      <c r="D28" s="9">
        <f ca="1">ROUND(テーブル6[[#This Row],[来街者]],-3)</f>
        <v>175000</v>
      </c>
      <c r="E28" s="9">
        <f ca="1">ROUND(テーブル6[[#This Row],[平日]],-2)</f>
        <v>500</v>
      </c>
      <c r="F28" s="9">
        <f ca="1">ROUND(テーブル6[[#This Row],[休日]],-2)</f>
        <v>500</v>
      </c>
      <c r="G28" s="9"/>
      <c r="I28" s="7" t="s">
        <v>27</v>
      </c>
      <c r="J28" s="9">
        <f ca="1">ROUND(テーブル7[[#This Row],[居住者]],-3)</f>
        <v>153000</v>
      </c>
      <c r="K28" s="9">
        <f ca="1">ROUND(テーブル7[[#This Row],[勤務者]],-3)</f>
        <v>118000</v>
      </c>
      <c r="L28" s="9">
        <f ca="1">ROUND(テーブル7[[#This Row],[来街者]],-3)</f>
        <v>169000</v>
      </c>
      <c r="M28" s="9">
        <f ca="1">ROUND(テーブル7[[#This Row],[平日]],-2)</f>
        <v>500</v>
      </c>
      <c r="N28" s="9">
        <f ca="1">ROUND(テーブル7[[#This Row],[休日]],-2)</f>
        <v>500</v>
      </c>
      <c r="O28" s="9"/>
      <c r="P28" s="11"/>
      <c r="Q28" s="9" t="s">
        <v>27</v>
      </c>
      <c r="R28" s="9">
        <f ca="1">ROUND(テーブル716[[#This Row],[居住者]],-3)</f>
        <v>150000</v>
      </c>
      <c r="S28" s="9">
        <f ca="1">ROUND(テーブル716[[#This Row],[勤務者]],-3)</f>
        <v>124000</v>
      </c>
      <c r="T28" s="9">
        <f ca="1">ROUND(テーブル716[[#This Row],[来街者]],-3)</f>
        <v>154000</v>
      </c>
      <c r="U28" s="9">
        <f ca="1">ROUND(テーブル716[[#This Row],[平日]],-2)</f>
        <v>400</v>
      </c>
      <c r="V28" s="9">
        <f ca="1">ROUND(テーブル716[[#This Row],[休日]],-2)</f>
        <v>500</v>
      </c>
      <c r="W28" s="9"/>
      <c r="Y28" s="9" t="s">
        <v>27</v>
      </c>
      <c r="Z28" s="9">
        <f ca="1">ROUND(テーブル71627[[#This Row],[居住者]],-3)</f>
        <v>125000</v>
      </c>
      <c r="AA28" s="9">
        <f ca="1">ROUND(テーブル71627[[#This Row],[勤務者]],-3)</f>
        <v>69000</v>
      </c>
      <c r="AB28" s="9">
        <f ca="1">ROUND(テーブル71627[[#This Row],[来街者]],-3)</f>
        <v>294000</v>
      </c>
      <c r="AC28" s="9">
        <f ca="1">ROUND(テーブル71627[[#This Row],[平日]],-2)</f>
        <v>800</v>
      </c>
      <c r="AD28" s="9">
        <f ca="1">ROUND(テーブル71627[[#This Row],[休日]],-2)</f>
        <v>800</v>
      </c>
      <c r="AE28" s="9"/>
      <c r="AG28" s="9" t="s">
        <v>27</v>
      </c>
      <c r="AH28">
        <f ca="1">ROUND(テーブル7162724[[#This Row],[居住者]],-3)</f>
        <v>107000</v>
      </c>
      <c r="AI28">
        <f ca="1">ROUND(テーブル7162724[[#This Row],[勤務者]],-3)</f>
        <v>55000</v>
      </c>
      <c r="AJ28">
        <f ca="1">ROUND(テーブル7162724[[#This Row],[来街者]],-3)</f>
        <v>134000</v>
      </c>
      <c r="AK28">
        <f ca="1">ROUND(テーブル7162724[[#This Row],[平日]],-2)</f>
        <v>300</v>
      </c>
      <c r="AL28">
        <f ca="1">ROUND(テーブル7162724[[#This Row],[休日]],-2)</f>
        <v>500</v>
      </c>
    </row>
    <row r="29" spans="1:38" x14ac:dyDescent="0.55000000000000004">
      <c r="A29" s="7" t="s">
        <v>28</v>
      </c>
      <c r="B29" s="9">
        <f ca="1">ROUND(テーブル6[[#This Row],[居住者]],-3)</f>
        <v>144000</v>
      </c>
      <c r="C29" s="9">
        <f ca="1">ROUND(テーブル6[[#This Row],[勤務者]],-3)</f>
        <v>107000</v>
      </c>
      <c r="D29" s="9">
        <f ca="1">ROUND(テーブル6[[#This Row],[来街者]],-3)</f>
        <v>165000</v>
      </c>
      <c r="E29" s="9">
        <f ca="1">ROUND(テーブル6[[#This Row],[平日]],-2)</f>
        <v>500</v>
      </c>
      <c r="F29" s="9">
        <f ca="1">ROUND(テーブル6[[#This Row],[休日]],-2)</f>
        <v>400</v>
      </c>
      <c r="G29" s="9"/>
      <c r="I29" s="7" t="s">
        <v>28</v>
      </c>
      <c r="J29" s="9">
        <f ca="1">ROUND(テーブル7[[#This Row],[居住者]],-3)</f>
        <v>162000</v>
      </c>
      <c r="K29" s="9">
        <f ca="1">ROUND(テーブル7[[#This Row],[勤務者]],-3)</f>
        <v>109000</v>
      </c>
      <c r="L29" s="9">
        <f ca="1">ROUND(テーブル7[[#This Row],[来街者]],-3)</f>
        <v>164000</v>
      </c>
      <c r="M29" s="9">
        <f ca="1">ROUND(テーブル7[[#This Row],[平日]],-2)</f>
        <v>500</v>
      </c>
      <c r="N29" s="9">
        <f ca="1">ROUND(テーブル7[[#This Row],[休日]],-2)</f>
        <v>400</v>
      </c>
      <c r="O29" s="9"/>
      <c r="P29" s="11"/>
      <c r="Q29" s="9" t="s">
        <v>28</v>
      </c>
      <c r="R29" s="9">
        <f ca="1">ROUND(テーブル716[[#This Row],[居住者]],-3)</f>
        <v>167000</v>
      </c>
      <c r="S29" s="9">
        <f ca="1">ROUND(テーブル716[[#This Row],[勤務者]],-3)</f>
        <v>118000</v>
      </c>
      <c r="T29" s="9">
        <f ca="1">ROUND(テーブル716[[#This Row],[来街者]],-3)</f>
        <v>152000</v>
      </c>
      <c r="U29" s="9">
        <f ca="1">ROUND(テーブル716[[#This Row],[平日]],-2)</f>
        <v>400</v>
      </c>
      <c r="V29" s="9">
        <f ca="1">ROUND(テーブル716[[#This Row],[休日]],-2)</f>
        <v>500</v>
      </c>
      <c r="W29" s="9"/>
      <c r="Y29" s="9" t="s">
        <v>28</v>
      </c>
      <c r="Z29" s="9">
        <f ca="1">ROUND(テーブル71627[[#This Row],[居住者]],-3)</f>
        <v>135000</v>
      </c>
      <c r="AA29" s="9">
        <f ca="1">ROUND(テーブル71627[[#This Row],[勤務者]],-3)</f>
        <v>75000</v>
      </c>
      <c r="AB29" s="9">
        <f ca="1">ROUND(テーブル71627[[#This Row],[来街者]],-3)</f>
        <v>300000</v>
      </c>
      <c r="AC29" s="9">
        <f ca="1">ROUND(テーブル71627[[#This Row],[平日]],-2)</f>
        <v>800</v>
      </c>
      <c r="AD29" s="9">
        <f ca="1">ROUND(テーブル71627[[#This Row],[休日]],-2)</f>
        <v>800</v>
      </c>
      <c r="AE29" s="9"/>
      <c r="AG29" s="9" t="s">
        <v>28</v>
      </c>
      <c r="AH29">
        <f ca="1">ROUND(テーブル7162724[[#This Row],[居住者]],-3)</f>
        <v>114000</v>
      </c>
      <c r="AI29">
        <f ca="1">ROUND(テーブル7162724[[#This Row],[勤務者]],-3)</f>
        <v>49000</v>
      </c>
      <c r="AJ29">
        <f ca="1">ROUND(テーブル7162724[[#This Row],[来街者]],-3)</f>
        <v>133000</v>
      </c>
      <c r="AK29">
        <f ca="1">ROUND(テーブル7162724[[#This Row],[平日]],-2)</f>
        <v>300</v>
      </c>
      <c r="AL29">
        <f ca="1">ROUND(テーブル7162724[[#This Row],[休日]],-2)</f>
        <v>400</v>
      </c>
    </row>
    <row r="30" spans="1:38" x14ac:dyDescent="0.55000000000000004">
      <c r="A30" s="7" t="s">
        <v>29</v>
      </c>
      <c r="B30" s="9">
        <f ca="1">ROUND(テーブル6[[#This Row],[居住者]],-3)</f>
        <v>159000</v>
      </c>
      <c r="C30" s="9">
        <f ca="1">ROUND(テーブル6[[#This Row],[勤務者]],-3)</f>
        <v>93000</v>
      </c>
      <c r="D30" s="9">
        <f ca="1">ROUND(テーブル6[[#This Row],[来街者]],-3)</f>
        <v>166000</v>
      </c>
      <c r="E30" s="9">
        <f ca="1">ROUND(テーブル6[[#This Row],[平日]],-2)</f>
        <v>500</v>
      </c>
      <c r="F30" s="9">
        <f ca="1">ROUND(テーブル6[[#This Row],[休日]],-2)</f>
        <v>400</v>
      </c>
      <c r="G30" s="9"/>
      <c r="I30" s="7" t="s">
        <v>29</v>
      </c>
      <c r="J30" s="9">
        <f ca="1">ROUND(テーブル7[[#This Row],[居住者]],-3)</f>
        <v>174000</v>
      </c>
      <c r="K30" s="9">
        <f ca="1">ROUND(テーブル7[[#This Row],[勤務者]],-3)</f>
        <v>101000</v>
      </c>
      <c r="L30" s="9">
        <f ca="1">ROUND(テーブル7[[#This Row],[来街者]],-3)</f>
        <v>155000</v>
      </c>
      <c r="M30" s="9">
        <f ca="1">ROUND(テーブル7[[#This Row],[平日]],-2)</f>
        <v>400</v>
      </c>
      <c r="N30" s="9">
        <f ca="1">ROUND(テーブル7[[#This Row],[休日]],-2)</f>
        <v>400</v>
      </c>
      <c r="O30" s="9"/>
      <c r="P30" s="11"/>
      <c r="Q30" s="9" t="s">
        <v>29</v>
      </c>
      <c r="R30" s="9">
        <f ca="1">ROUND(テーブル716[[#This Row],[居住者]],-3)</f>
        <v>186000</v>
      </c>
      <c r="S30" s="9">
        <f ca="1">ROUND(テーブル716[[#This Row],[勤務者]],-3)</f>
        <v>110000</v>
      </c>
      <c r="T30" s="9">
        <f ca="1">ROUND(テーブル716[[#This Row],[来街者]],-3)</f>
        <v>149000</v>
      </c>
      <c r="U30" s="9">
        <f ca="1">ROUND(テーブル716[[#This Row],[平日]],-2)</f>
        <v>400</v>
      </c>
      <c r="V30" s="9">
        <f ca="1">ROUND(テーブル716[[#This Row],[休日]],-2)</f>
        <v>400</v>
      </c>
      <c r="W30" s="9"/>
      <c r="Y30" s="9" t="s">
        <v>29</v>
      </c>
      <c r="Z30" s="9">
        <f ca="1">ROUND(テーブル71627[[#This Row],[居住者]],-3)</f>
        <v>144000</v>
      </c>
      <c r="AA30" s="9">
        <f ca="1">ROUND(テーブル71627[[#This Row],[勤務者]],-3)</f>
        <v>61000</v>
      </c>
      <c r="AB30" s="9">
        <f ca="1">ROUND(テーブル71627[[#This Row],[来街者]],-3)</f>
        <v>281000</v>
      </c>
      <c r="AC30" s="9">
        <f ca="1">ROUND(テーブル71627[[#This Row],[平日]],-2)</f>
        <v>800</v>
      </c>
      <c r="AD30" s="9">
        <f ca="1">ROUND(テーブル71627[[#This Row],[休日]],-2)</f>
        <v>700</v>
      </c>
      <c r="AE30" s="9"/>
      <c r="AG30" s="9" t="s">
        <v>29</v>
      </c>
      <c r="AH30">
        <f ca="1">ROUND(テーブル7162724[[#This Row],[居住者]],-3)</f>
        <v>124000</v>
      </c>
      <c r="AI30">
        <f ca="1">ROUND(テーブル7162724[[#This Row],[勤務者]],-3)</f>
        <v>41000</v>
      </c>
      <c r="AJ30">
        <f ca="1">ROUND(テーブル7162724[[#This Row],[来街者]],-3)</f>
        <v>123000</v>
      </c>
      <c r="AK30">
        <f ca="1">ROUND(テーブル7162724[[#This Row],[平日]],-2)</f>
        <v>300</v>
      </c>
      <c r="AL30">
        <f ca="1">ROUND(テーブル7162724[[#This Row],[休日]],-2)</f>
        <v>400</v>
      </c>
    </row>
    <row r="31" spans="1:38" x14ac:dyDescent="0.55000000000000004">
      <c r="A31" s="7" t="s">
        <v>30</v>
      </c>
      <c r="B31" s="9">
        <f ca="1">ROUND(テーブル6[[#This Row],[居住者]],-3)</f>
        <v>172000</v>
      </c>
      <c r="C31" s="9">
        <f ca="1">ROUND(テーブル6[[#This Row],[勤務者]],-3)</f>
        <v>75000</v>
      </c>
      <c r="D31" s="9">
        <f ca="1">ROUND(テーブル6[[#This Row],[来街者]],-3)</f>
        <v>155000</v>
      </c>
      <c r="E31" s="9">
        <f ca="1">ROUND(テーブル6[[#This Row],[平日]],-2)</f>
        <v>400</v>
      </c>
      <c r="F31" s="9">
        <f ca="1">ROUND(テーブル6[[#This Row],[休日]],-2)</f>
        <v>400</v>
      </c>
      <c r="G31" s="9"/>
      <c r="I31" s="7" t="s">
        <v>30</v>
      </c>
      <c r="J31" s="9">
        <f ca="1">ROUND(テーブル7[[#This Row],[居住者]],-3)</f>
        <v>185000</v>
      </c>
      <c r="K31" s="9">
        <f ca="1">ROUND(テーブル7[[#This Row],[勤務者]],-3)</f>
        <v>89000</v>
      </c>
      <c r="L31" s="9">
        <f ca="1">ROUND(テーブル7[[#This Row],[来街者]],-3)</f>
        <v>145000</v>
      </c>
      <c r="M31" s="9">
        <f ca="1">ROUND(テーブル7[[#This Row],[平日]],-2)</f>
        <v>400</v>
      </c>
      <c r="N31" s="9">
        <f ca="1">ROUND(テーブル7[[#This Row],[休日]],-2)</f>
        <v>400</v>
      </c>
      <c r="O31" s="9"/>
      <c r="P31" s="11"/>
      <c r="Q31" s="9" t="s">
        <v>30</v>
      </c>
      <c r="R31" s="9">
        <f ca="1">ROUND(テーブル716[[#This Row],[居住者]],-3)</f>
        <v>202000</v>
      </c>
      <c r="S31" s="9">
        <f ca="1">ROUND(テーブル716[[#This Row],[勤務者]],-3)</f>
        <v>104000</v>
      </c>
      <c r="T31" s="9">
        <f ca="1">ROUND(テーブル716[[#This Row],[来街者]],-3)</f>
        <v>137000</v>
      </c>
      <c r="U31" s="9">
        <f ca="1">ROUND(テーブル716[[#This Row],[平日]],-2)</f>
        <v>400</v>
      </c>
      <c r="V31" s="9">
        <f ca="1">ROUND(テーブル716[[#This Row],[休日]],-2)</f>
        <v>400</v>
      </c>
      <c r="W31" s="9"/>
      <c r="Y31" s="9" t="s">
        <v>30</v>
      </c>
      <c r="Z31" s="9">
        <f ca="1">ROUND(テーブル71627[[#This Row],[居住者]],-3)</f>
        <v>154000</v>
      </c>
      <c r="AA31" s="9">
        <f ca="1">ROUND(テーブル71627[[#This Row],[勤務者]],-3)</f>
        <v>55000</v>
      </c>
      <c r="AB31" s="9">
        <f ca="1">ROUND(テーブル71627[[#This Row],[来街者]],-3)</f>
        <v>228000</v>
      </c>
      <c r="AC31" s="9">
        <f ca="1">ROUND(テーブル71627[[#This Row],[平日]],-2)</f>
        <v>600</v>
      </c>
      <c r="AD31" s="9">
        <f ca="1">ROUND(テーブル71627[[#This Row],[休日]],-2)</f>
        <v>600</v>
      </c>
      <c r="AE31" s="9"/>
      <c r="AG31" s="9" t="s">
        <v>30</v>
      </c>
      <c r="AH31">
        <f ca="1">ROUND(テーブル7162724[[#This Row],[居住者]],-3)</f>
        <v>131000</v>
      </c>
      <c r="AI31">
        <f ca="1">ROUND(テーブル7162724[[#This Row],[勤務者]],-3)</f>
        <v>37000</v>
      </c>
      <c r="AJ31">
        <f ca="1">ROUND(テーブル7162724[[#This Row],[来街者]],-3)</f>
        <v>121000</v>
      </c>
      <c r="AK31">
        <f ca="1">ROUND(テーブル7162724[[#This Row],[平日]],-2)</f>
        <v>300</v>
      </c>
      <c r="AL31">
        <f ca="1">ROUND(テーブル7162724[[#This Row],[休日]],-2)</f>
        <v>400</v>
      </c>
    </row>
    <row r="32" spans="1:38" x14ac:dyDescent="0.55000000000000004">
      <c r="A32" s="7" t="s">
        <v>31</v>
      </c>
      <c r="B32" s="9">
        <f ca="1">ROUND(テーブル6[[#This Row],[居住者]],-3)</f>
        <v>177000</v>
      </c>
      <c r="C32" s="9">
        <f ca="1">ROUND(テーブル6[[#This Row],[勤務者]],-3)</f>
        <v>57000</v>
      </c>
      <c r="D32" s="9">
        <f ca="1">ROUND(テーブル6[[#This Row],[来街者]],-3)</f>
        <v>153000</v>
      </c>
      <c r="E32" s="9">
        <f ca="1">ROUND(テーブル6[[#This Row],[平日]],-2)</f>
        <v>400</v>
      </c>
      <c r="F32" s="9">
        <f ca="1">ROUND(テーブル6[[#This Row],[休日]],-2)</f>
        <v>400</v>
      </c>
      <c r="G32" s="9"/>
      <c r="I32" s="7" t="s">
        <v>31</v>
      </c>
      <c r="J32" s="9">
        <f ca="1">ROUND(テーブル7[[#This Row],[居住者]],-3)</f>
        <v>193000</v>
      </c>
      <c r="K32" s="9">
        <f ca="1">ROUND(テーブル7[[#This Row],[勤務者]],-3)</f>
        <v>67000</v>
      </c>
      <c r="L32" s="9">
        <f ca="1">ROUND(テーブル7[[#This Row],[来街者]],-3)</f>
        <v>144000</v>
      </c>
      <c r="M32" s="9">
        <f ca="1">ROUND(テーブル7[[#This Row],[平日]],-2)</f>
        <v>400</v>
      </c>
      <c r="N32" s="9">
        <f ca="1">ROUND(テーブル7[[#This Row],[休日]],-2)</f>
        <v>400</v>
      </c>
      <c r="O32" s="9"/>
      <c r="P32" s="11"/>
      <c r="Q32" s="9" t="s">
        <v>31</v>
      </c>
      <c r="R32" s="9">
        <f ca="1">ROUND(テーブル716[[#This Row],[居住者]],-3)</f>
        <v>215000</v>
      </c>
      <c r="S32" s="9">
        <f ca="1">ROUND(テーブル716[[#This Row],[勤務者]],-3)</f>
        <v>93000</v>
      </c>
      <c r="T32" s="9">
        <f ca="1">ROUND(テーブル716[[#This Row],[来街者]],-3)</f>
        <v>126000</v>
      </c>
      <c r="U32" s="9">
        <f ca="1">ROUND(テーブル716[[#This Row],[平日]],-2)</f>
        <v>300</v>
      </c>
      <c r="V32" s="9">
        <f ca="1">ROUND(テーブル716[[#This Row],[休日]],-2)</f>
        <v>400</v>
      </c>
      <c r="W32" s="9"/>
      <c r="Y32" s="9" t="s">
        <v>31</v>
      </c>
      <c r="Z32" s="9">
        <f ca="1">ROUND(テーブル71627[[#This Row],[居住者]],-3)</f>
        <v>158000</v>
      </c>
      <c r="AA32" s="9">
        <f ca="1">ROUND(テーブル71627[[#This Row],[勤務者]],-3)</f>
        <v>49000</v>
      </c>
      <c r="AB32" s="9">
        <f ca="1">ROUND(テーブル71627[[#This Row],[来街者]],-3)</f>
        <v>189000</v>
      </c>
      <c r="AC32" s="9">
        <f ca="1">ROUND(テーブル71627[[#This Row],[平日]],-2)</f>
        <v>500</v>
      </c>
      <c r="AD32" s="9">
        <f ca="1">ROUND(テーブル71627[[#This Row],[休日]],-2)</f>
        <v>500</v>
      </c>
      <c r="AE32" s="9"/>
      <c r="AG32" s="9" t="s">
        <v>31</v>
      </c>
      <c r="AH32">
        <f ca="1">ROUND(テーブル7162724[[#This Row],[居住者]],-3)</f>
        <v>136000</v>
      </c>
      <c r="AI32">
        <f ca="1">ROUND(テーブル7162724[[#This Row],[勤務者]],-3)</f>
        <v>34000</v>
      </c>
      <c r="AJ32">
        <f ca="1">ROUND(テーブル7162724[[#This Row],[来街者]],-3)</f>
        <v>117000</v>
      </c>
      <c r="AK32">
        <f ca="1">ROUND(テーブル7162724[[#This Row],[平日]],-2)</f>
        <v>300</v>
      </c>
      <c r="AL32">
        <f ca="1">ROUND(テーブル7162724[[#This Row],[休日]],-2)</f>
        <v>300</v>
      </c>
    </row>
    <row r="33" spans="1:38" x14ac:dyDescent="0.55000000000000004">
      <c r="A33" s="7" t="s">
        <v>32</v>
      </c>
      <c r="B33" s="9">
        <f ca="1">ROUND(テーブル6[[#This Row],[居住者]],-3)</f>
        <v>184000</v>
      </c>
      <c r="C33" s="9">
        <f ca="1">ROUND(テーブル6[[#This Row],[勤務者]],-3)</f>
        <v>43000</v>
      </c>
      <c r="D33" s="9">
        <f ca="1">ROUND(テーブル6[[#This Row],[来街者]],-3)</f>
        <v>150000</v>
      </c>
      <c r="E33" s="9">
        <f ca="1">ROUND(テーブル6[[#This Row],[平日]],-2)</f>
        <v>400</v>
      </c>
      <c r="F33" s="9">
        <f ca="1">ROUND(テーブル6[[#This Row],[休日]],-2)</f>
        <v>400</v>
      </c>
      <c r="G33" s="9"/>
      <c r="I33" s="7" t="s">
        <v>32</v>
      </c>
      <c r="J33" s="9">
        <f ca="1">ROUND(テーブル7[[#This Row],[居住者]],-3)</f>
        <v>201000</v>
      </c>
      <c r="K33" s="9">
        <f ca="1">ROUND(テーブル7[[#This Row],[勤務者]],-3)</f>
        <v>54000</v>
      </c>
      <c r="L33" s="9">
        <f ca="1">ROUND(テーブル7[[#This Row],[来街者]],-3)</f>
        <v>141000</v>
      </c>
      <c r="M33" s="9">
        <f ca="1">ROUND(テーブル7[[#This Row],[平日]],-2)</f>
        <v>400</v>
      </c>
      <c r="N33" s="9">
        <f ca="1">ROUND(テーブル7[[#This Row],[休日]],-2)</f>
        <v>400</v>
      </c>
      <c r="O33" s="9"/>
      <c r="P33" s="11"/>
      <c r="Q33" s="9" t="s">
        <v>32</v>
      </c>
      <c r="R33" s="9">
        <f ca="1">ROUND(テーブル716[[#This Row],[居住者]],-3)</f>
        <v>227000</v>
      </c>
      <c r="S33" s="9">
        <f ca="1">ROUND(テーブル716[[#This Row],[勤務者]],-3)</f>
        <v>85000</v>
      </c>
      <c r="T33" s="9">
        <f ca="1">ROUND(テーブル716[[#This Row],[来街者]],-3)</f>
        <v>121000</v>
      </c>
      <c r="U33" s="9">
        <f ca="1">ROUND(テーブル716[[#This Row],[平日]],-2)</f>
        <v>300</v>
      </c>
      <c r="V33" s="9">
        <f ca="1">ROUND(テーブル716[[#This Row],[休日]],-2)</f>
        <v>300</v>
      </c>
      <c r="W33" s="9"/>
      <c r="Y33" s="9" t="s">
        <v>32</v>
      </c>
      <c r="Z33" s="9">
        <f ca="1">ROUND(テーブル71627[[#This Row],[居住者]],-3)</f>
        <v>163000</v>
      </c>
      <c r="AA33" s="9">
        <f ca="1">ROUND(テーブル71627[[#This Row],[勤務者]],-3)</f>
        <v>48000</v>
      </c>
      <c r="AB33" s="9">
        <f ca="1">ROUND(テーブル71627[[#This Row],[来街者]],-3)</f>
        <v>165000</v>
      </c>
      <c r="AC33" s="9">
        <f ca="1">ROUND(テーブル71627[[#This Row],[平日]],-2)</f>
        <v>400</v>
      </c>
      <c r="AD33" s="9">
        <f ca="1">ROUND(テーブル71627[[#This Row],[休日]],-2)</f>
        <v>500</v>
      </c>
      <c r="AE33" s="9"/>
      <c r="AG33" s="9" t="s">
        <v>32</v>
      </c>
      <c r="AH33">
        <f ca="1">ROUND(テーブル7162724[[#This Row],[居住者]],-3)</f>
        <v>140000</v>
      </c>
      <c r="AI33">
        <f ca="1">ROUND(テーブル7162724[[#This Row],[勤務者]],-3)</f>
        <v>31000</v>
      </c>
      <c r="AJ33">
        <f ca="1">ROUND(テーブル7162724[[#This Row],[来街者]],-3)</f>
        <v>105000</v>
      </c>
      <c r="AK33">
        <f ca="1">ROUND(テーブル7162724[[#This Row],[平日]],-2)</f>
        <v>300</v>
      </c>
      <c r="AL33">
        <f ca="1">ROUND(テーブル7162724[[#This Row],[休日]],-2)</f>
        <v>300</v>
      </c>
    </row>
    <row r="34" spans="1:38" x14ac:dyDescent="0.55000000000000004">
      <c r="A34" s="7" t="s">
        <v>33</v>
      </c>
      <c r="B34" s="9">
        <f ca="1">ROUND(テーブル6[[#This Row],[居住者]],-3)</f>
        <v>192000</v>
      </c>
      <c r="C34" s="9">
        <f ca="1">ROUND(テーブル6[[#This Row],[勤務者]],-3)</f>
        <v>35000</v>
      </c>
      <c r="D34" s="9">
        <f ca="1">ROUND(テーブル6[[#This Row],[来街者]],-3)</f>
        <v>134000</v>
      </c>
      <c r="E34" s="9">
        <f ca="1">ROUND(テーブル6[[#This Row],[平日]],-2)</f>
        <v>400</v>
      </c>
      <c r="F34" s="9">
        <f ca="1">ROUND(テーブル6[[#This Row],[休日]],-2)</f>
        <v>300</v>
      </c>
      <c r="G34" s="9"/>
      <c r="I34" s="7" t="s">
        <v>33</v>
      </c>
      <c r="J34" s="9">
        <f ca="1">ROUND(テーブル7[[#This Row],[居住者]],-3)</f>
        <v>208000</v>
      </c>
      <c r="K34" s="9">
        <f ca="1">ROUND(テーブル7[[#This Row],[勤務者]],-3)</f>
        <v>44000</v>
      </c>
      <c r="L34" s="9">
        <f ca="1">ROUND(テーブル7[[#This Row],[来街者]],-3)</f>
        <v>131000</v>
      </c>
      <c r="M34" s="9">
        <f ca="1">ROUND(テーブル7[[#This Row],[平日]],-2)</f>
        <v>400</v>
      </c>
      <c r="N34" s="9">
        <f ca="1">ROUND(テーブル7[[#This Row],[休日]],-2)</f>
        <v>400</v>
      </c>
      <c r="O34" s="9"/>
      <c r="P34" s="11"/>
      <c r="Q34" s="9" t="s">
        <v>33</v>
      </c>
      <c r="R34" s="9">
        <f ca="1">ROUND(テーブル716[[#This Row],[居住者]],-3)</f>
        <v>232000</v>
      </c>
      <c r="S34" s="9">
        <f ca="1">ROUND(テーブル716[[#This Row],[勤務者]],-3)</f>
        <v>79000</v>
      </c>
      <c r="T34" s="9">
        <f ca="1">ROUND(テーブル716[[#This Row],[来街者]],-3)</f>
        <v>111000</v>
      </c>
      <c r="U34" s="9">
        <f ca="1">ROUND(テーブル716[[#This Row],[平日]],-2)</f>
        <v>300</v>
      </c>
      <c r="V34" s="9">
        <f ca="1">ROUND(テーブル716[[#This Row],[休日]],-2)</f>
        <v>300</v>
      </c>
      <c r="W34" s="9"/>
      <c r="Y34" s="9" t="s">
        <v>33</v>
      </c>
      <c r="Z34" s="9">
        <f ca="1">ROUND(テーブル71627[[#This Row],[居住者]],-3)</f>
        <v>167000</v>
      </c>
      <c r="AA34" s="9">
        <f ca="1">ROUND(テーブル71627[[#This Row],[勤務者]],-3)</f>
        <v>43000</v>
      </c>
      <c r="AB34" s="9">
        <f ca="1">ROUND(テーブル71627[[#This Row],[来街者]],-3)</f>
        <v>148000</v>
      </c>
      <c r="AC34" s="9">
        <f ca="1">ROUND(テーブル71627[[#This Row],[平日]],-2)</f>
        <v>400</v>
      </c>
      <c r="AD34" s="9">
        <f ca="1">ROUND(テーブル71627[[#This Row],[休日]],-2)</f>
        <v>400</v>
      </c>
      <c r="AE34" s="9"/>
      <c r="AG34" s="9" t="s">
        <v>33</v>
      </c>
      <c r="AH34">
        <f ca="1">ROUND(テーブル7162724[[#This Row],[居住者]],-3)</f>
        <v>143000</v>
      </c>
      <c r="AI34">
        <f ca="1">ROUND(テーブル7162724[[#This Row],[勤務者]],-3)</f>
        <v>28000</v>
      </c>
      <c r="AJ34">
        <f ca="1">ROUND(テーブル7162724[[#This Row],[来街者]],-3)</f>
        <v>97000</v>
      </c>
      <c r="AK34">
        <f ca="1">ROUND(テーブル7162724[[#This Row],[平日]],-2)</f>
        <v>300</v>
      </c>
      <c r="AL34">
        <f ca="1">ROUND(テーブル7162724[[#This Row],[休日]],-2)</f>
        <v>300</v>
      </c>
    </row>
    <row r="35" spans="1:38" x14ac:dyDescent="0.55000000000000004">
      <c r="A35" s="7" t="s">
        <v>34</v>
      </c>
      <c r="B35" s="9">
        <f ca="1">ROUND(テーブル6[[#This Row],[居住者]],-3)</f>
        <v>199000</v>
      </c>
      <c r="C35" s="9">
        <f ca="1">ROUND(テーブル6[[#This Row],[勤務者]],-3)</f>
        <v>31000</v>
      </c>
      <c r="D35" s="9">
        <f ca="1">ROUND(テーブル6[[#This Row],[来街者]],-3)</f>
        <v>124000</v>
      </c>
      <c r="E35" s="9">
        <f ca="1">ROUND(テーブル6[[#This Row],[平日]],-2)</f>
        <v>400</v>
      </c>
      <c r="F35" s="9">
        <f ca="1">ROUND(テーブル6[[#This Row],[休日]],-2)</f>
        <v>300</v>
      </c>
      <c r="G35" s="9"/>
      <c r="I35" s="7" t="s">
        <v>34</v>
      </c>
      <c r="J35" s="9">
        <f ca="1">ROUND(テーブル7[[#This Row],[居住者]],-3)</f>
        <v>211000</v>
      </c>
      <c r="K35" s="9">
        <f ca="1">ROUND(テーブル7[[#This Row],[勤務者]],-3)</f>
        <v>40000</v>
      </c>
      <c r="L35" s="9">
        <f ca="1">ROUND(テーブル7[[#This Row],[来街者]],-3)</f>
        <v>126000</v>
      </c>
      <c r="M35" s="9">
        <f ca="1">ROUND(テーブル7[[#This Row],[平日]],-2)</f>
        <v>400</v>
      </c>
      <c r="N35" s="9">
        <f ca="1">ROUND(テーブル7[[#This Row],[休日]],-2)</f>
        <v>300</v>
      </c>
      <c r="O35" s="9"/>
      <c r="P35" s="11"/>
      <c r="Q35" s="9" t="s">
        <v>34</v>
      </c>
      <c r="R35" s="9">
        <f ca="1">ROUND(テーブル716[[#This Row],[居住者]],-3)</f>
        <v>235000</v>
      </c>
      <c r="S35" s="9">
        <f ca="1">ROUND(テーブル716[[#This Row],[勤務者]],-3)</f>
        <v>72000</v>
      </c>
      <c r="T35" s="9">
        <f ca="1">ROUND(テーブル716[[#This Row],[来街者]],-3)</f>
        <v>107000</v>
      </c>
      <c r="U35" s="9">
        <f ca="1">ROUND(テーブル716[[#This Row],[平日]],-2)</f>
        <v>300</v>
      </c>
      <c r="V35" s="9">
        <f ca="1">ROUND(テーブル716[[#This Row],[休日]],-2)</f>
        <v>300</v>
      </c>
      <c r="W35" s="9"/>
      <c r="Y35" s="9" t="s">
        <v>34</v>
      </c>
      <c r="Z35" s="9">
        <f ca="1">ROUND(テーブル71627[[#This Row],[居住者]],-3)</f>
        <v>169000</v>
      </c>
      <c r="AA35" s="9">
        <f ca="1">ROUND(テーブル71627[[#This Row],[勤務者]],-3)</f>
        <v>44000</v>
      </c>
      <c r="AB35" s="9">
        <f ca="1">ROUND(テーブル71627[[#This Row],[来街者]],-3)</f>
        <v>135000</v>
      </c>
      <c r="AC35" s="9">
        <f ca="1">ROUND(テーブル71627[[#This Row],[平日]],-2)</f>
        <v>400</v>
      </c>
      <c r="AD35" s="9">
        <f ca="1">ROUND(テーブル71627[[#This Row],[休日]],-2)</f>
        <v>400</v>
      </c>
      <c r="AE35" s="9"/>
      <c r="AG35" s="9" t="s">
        <v>34</v>
      </c>
      <c r="AH35">
        <f ca="1">ROUND(テーブル7162724[[#This Row],[居住者]],-3)</f>
        <v>145000</v>
      </c>
      <c r="AI35">
        <f ca="1">ROUND(テーブル7162724[[#This Row],[勤務者]],-3)</f>
        <v>26000</v>
      </c>
      <c r="AJ35">
        <f ca="1">ROUND(テーブル7162724[[#This Row],[来街者]],-3)</f>
        <v>90000</v>
      </c>
      <c r="AK35">
        <f ca="1">ROUND(テーブル7162724[[#This Row],[平日]],-2)</f>
        <v>200</v>
      </c>
      <c r="AL35">
        <f ca="1">ROUND(テーブル7162724[[#This Row],[休日]],-2)</f>
        <v>300</v>
      </c>
    </row>
    <row r="36" spans="1:38" x14ac:dyDescent="0.55000000000000004">
      <c r="A36" s="7" t="s">
        <v>35</v>
      </c>
      <c r="B36" s="9">
        <f ca="1">ROUND(テーブル6[[#This Row],[居住者]],-3)</f>
        <v>204000</v>
      </c>
      <c r="C36" s="9">
        <f ca="1">ROUND(テーブル6[[#This Row],[勤務者]],-3)</f>
        <v>26000</v>
      </c>
      <c r="D36" s="9">
        <f ca="1">ROUND(テーブル6[[#This Row],[来街者]],-3)</f>
        <v>118000</v>
      </c>
      <c r="E36" s="9">
        <f ca="1">ROUND(テーブル6[[#This Row],[平日]],-2)</f>
        <v>300</v>
      </c>
      <c r="F36" s="9">
        <f ca="1">ROUND(テーブル6[[#This Row],[休日]],-2)</f>
        <v>300</v>
      </c>
      <c r="G36" s="9"/>
      <c r="I36" s="7" t="s">
        <v>35</v>
      </c>
      <c r="J36" s="9">
        <f ca="1">ROUND(テーブル7[[#This Row],[居住者]],-3)</f>
        <v>215000</v>
      </c>
      <c r="K36" s="9">
        <f ca="1">ROUND(テーブル7[[#This Row],[勤務者]],-3)</f>
        <v>38000</v>
      </c>
      <c r="L36" s="9">
        <f ca="1">ROUND(テーブル7[[#This Row],[来街者]],-3)</f>
        <v>118000</v>
      </c>
      <c r="M36" s="9">
        <f ca="1">ROUND(テーブル7[[#This Row],[平日]],-2)</f>
        <v>300</v>
      </c>
      <c r="N36" s="9">
        <f ca="1">ROUND(テーブル7[[#This Row],[休日]],-2)</f>
        <v>300</v>
      </c>
      <c r="O36" s="9"/>
      <c r="P36" s="11"/>
      <c r="Q36" s="9" t="s">
        <v>35</v>
      </c>
      <c r="R36" s="9">
        <f ca="1">ROUND(テーブル716[[#This Row],[居住者]],-3)</f>
        <v>240000</v>
      </c>
      <c r="S36" s="9">
        <f ca="1">ROUND(テーブル716[[#This Row],[勤務者]],-3)</f>
        <v>69000</v>
      </c>
      <c r="T36" s="9">
        <f ca="1">ROUND(テーブル716[[#This Row],[来街者]],-3)</f>
        <v>99000</v>
      </c>
      <c r="U36" s="9">
        <f ca="1">ROUND(テーブル716[[#This Row],[平日]],-2)</f>
        <v>300</v>
      </c>
      <c r="V36" s="9">
        <f ca="1">ROUND(テーブル716[[#This Row],[休日]],-2)</f>
        <v>300</v>
      </c>
      <c r="W36" s="9"/>
      <c r="Y36" s="9" t="s">
        <v>35</v>
      </c>
      <c r="Z36" s="9">
        <f ca="1">ROUND(テーブル71627[[#This Row],[居住者]],-3)</f>
        <v>172000</v>
      </c>
      <c r="AA36" s="9">
        <f ca="1">ROUND(テーブル71627[[#This Row],[勤務者]],-3)</f>
        <v>46000</v>
      </c>
      <c r="AB36" s="9">
        <f ca="1">ROUND(テーブル71627[[#This Row],[来街者]],-3)</f>
        <v>120000</v>
      </c>
      <c r="AC36" s="9">
        <f ca="1">ROUND(テーブル71627[[#This Row],[平日]],-2)</f>
        <v>300</v>
      </c>
      <c r="AD36" s="9">
        <f ca="1">ROUND(テーブル71627[[#This Row],[休日]],-2)</f>
        <v>300</v>
      </c>
      <c r="AE36" s="9"/>
      <c r="AG36" s="9" t="s">
        <v>35</v>
      </c>
      <c r="AH36">
        <f ca="1">ROUND(テーブル7162724[[#This Row],[居住者]],-3)</f>
        <v>147000</v>
      </c>
      <c r="AI36">
        <f ca="1">ROUND(テーブル7162724[[#This Row],[勤務者]],-3)</f>
        <v>27000</v>
      </c>
      <c r="AJ36">
        <f ca="1">ROUND(テーブル7162724[[#This Row],[来街者]],-3)</f>
        <v>80000</v>
      </c>
      <c r="AK36">
        <f ca="1">ROUND(テーブル7162724[[#This Row],[平日]],-2)</f>
        <v>200</v>
      </c>
      <c r="AL36">
        <f ca="1">ROUND(テーブル7162724[[#This Row],[休日]],-2)</f>
        <v>200</v>
      </c>
    </row>
    <row r="37" spans="1:38" x14ac:dyDescent="0.55000000000000004">
      <c r="A37" s="7" t="s">
        <v>36</v>
      </c>
      <c r="B37" s="9">
        <f ca="1">ROUND(テーブル6[[#This Row],[居住者]],-3)</f>
        <v>206000</v>
      </c>
      <c r="C37" s="9">
        <f ca="1">ROUND(テーブル6[[#This Row],[勤務者]],-3)</f>
        <v>22000</v>
      </c>
      <c r="D37" s="9">
        <f ca="1">ROUND(テーブル6[[#This Row],[来街者]],-3)</f>
        <v>113000</v>
      </c>
      <c r="E37" s="9">
        <f ca="1">ROUND(テーブル6[[#This Row],[平日]],-2)</f>
        <v>300</v>
      </c>
      <c r="F37" s="9">
        <f ca="1">ROUND(テーブル6[[#This Row],[休日]],-2)</f>
        <v>300</v>
      </c>
      <c r="G37" s="9"/>
      <c r="I37" s="7" t="s">
        <v>36</v>
      </c>
      <c r="J37" s="9">
        <f ca="1">ROUND(テーブル7[[#This Row],[居住者]],-3)</f>
        <v>220000</v>
      </c>
      <c r="K37" s="9">
        <f ca="1">ROUND(テーブル7[[#This Row],[勤務者]],-3)</f>
        <v>35000</v>
      </c>
      <c r="L37" s="9">
        <f ca="1">ROUND(テーブル7[[#This Row],[来街者]],-3)</f>
        <v>109000</v>
      </c>
      <c r="M37" s="9">
        <f ca="1">ROUND(テーブル7[[#This Row],[平日]],-2)</f>
        <v>300</v>
      </c>
      <c r="N37" s="9">
        <f ca="1">ROUND(テーブル7[[#This Row],[休日]],-2)</f>
        <v>300</v>
      </c>
      <c r="O37" s="9"/>
      <c r="P37" s="11"/>
      <c r="Q37" s="9" t="s">
        <v>36</v>
      </c>
      <c r="R37" s="9">
        <f ca="1">ROUND(テーブル716[[#This Row],[居住者]],-3)</f>
        <v>249000</v>
      </c>
      <c r="S37" s="9">
        <f ca="1">ROUND(テーブル716[[#This Row],[勤務者]],-3)</f>
        <v>65000</v>
      </c>
      <c r="T37" s="9">
        <f ca="1">ROUND(テーブル716[[#This Row],[来街者]],-3)</f>
        <v>93000</v>
      </c>
      <c r="U37" s="9">
        <f ca="1">ROUND(テーブル716[[#This Row],[平日]],-2)</f>
        <v>200</v>
      </c>
      <c r="V37" s="9">
        <f ca="1">ROUND(テーブル716[[#This Row],[休日]],-2)</f>
        <v>300</v>
      </c>
      <c r="W37" s="9"/>
      <c r="Y37" s="9" t="s">
        <v>36</v>
      </c>
      <c r="Z37" s="9">
        <f ca="1">ROUND(テーブル71627[[#This Row],[居住者]],-3)</f>
        <v>179000</v>
      </c>
      <c r="AA37" s="9">
        <f ca="1">ROUND(テーブル71627[[#This Row],[勤務者]],-3)</f>
        <v>45000</v>
      </c>
      <c r="AB37" s="9">
        <f ca="1">ROUND(テーブル71627[[#This Row],[来街者]],-3)</f>
        <v>101000</v>
      </c>
      <c r="AC37" s="9">
        <f ca="1">ROUND(テーブル71627[[#This Row],[平日]],-2)</f>
        <v>300</v>
      </c>
      <c r="AD37" s="9">
        <f ca="1">ROUND(テーブル71627[[#This Row],[休日]],-2)</f>
        <v>300</v>
      </c>
      <c r="AE37" s="9"/>
      <c r="AG37" s="9" t="s">
        <v>36</v>
      </c>
      <c r="AH37">
        <f ca="1">ROUND(テーブル7162724[[#This Row],[居住者]],-3)</f>
        <v>154000</v>
      </c>
      <c r="AI37">
        <f ca="1">ROUND(テーブル7162724[[#This Row],[勤務者]],-3)</f>
        <v>27000</v>
      </c>
      <c r="AJ37">
        <f ca="1">ROUND(テーブル7162724[[#This Row],[来街者]],-3)</f>
        <v>73000</v>
      </c>
      <c r="AK37">
        <f ca="1">ROUND(テーブル7162724[[#This Row],[平日]],-2)</f>
        <v>200</v>
      </c>
      <c r="AL37">
        <f ca="1">ROUND(テーブル7162724[[#This Row],[休日]],-2)</f>
        <v>200</v>
      </c>
    </row>
    <row r="38" spans="1:38" x14ac:dyDescent="0.55000000000000004">
      <c r="A38" s="7" t="s">
        <v>37</v>
      </c>
      <c r="B38" s="9">
        <f ca="1">ROUND(テーブル6[[#This Row],[居住者]],-3)</f>
        <v>208000</v>
      </c>
      <c r="C38" s="9">
        <f ca="1">ROUND(テーブル6[[#This Row],[勤務者]],-3)</f>
        <v>20000</v>
      </c>
      <c r="D38" s="9">
        <f ca="1">ROUND(テーブル6[[#This Row],[来街者]],-3)</f>
        <v>106000</v>
      </c>
      <c r="E38" s="9">
        <f ca="1">ROUND(テーブル6[[#This Row],[平日]],-2)</f>
        <v>300</v>
      </c>
      <c r="F38" s="9">
        <f ca="1">ROUND(テーブル6[[#This Row],[休日]],-2)</f>
        <v>300</v>
      </c>
      <c r="G38" s="9"/>
      <c r="I38" s="7" t="s">
        <v>37</v>
      </c>
      <c r="J38" s="9">
        <f ca="1">ROUND(テーブル7[[#This Row],[居住者]],-3)</f>
        <v>221000</v>
      </c>
      <c r="K38" s="9">
        <f ca="1">ROUND(テーブル7[[#This Row],[勤務者]],-3)</f>
        <v>33000</v>
      </c>
      <c r="L38" s="9">
        <f ca="1">ROUND(テーブル7[[#This Row],[来街者]],-3)</f>
        <v>102000</v>
      </c>
      <c r="M38" s="9">
        <f ca="1">ROUND(テーブル7[[#This Row],[平日]],-2)</f>
        <v>300</v>
      </c>
      <c r="N38" s="9">
        <f ca="1">ROUND(テーブル7[[#This Row],[休日]],-2)</f>
        <v>300</v>
      </c>
      <c r="O38" s="9"/>
      <c r="P38" s="11"/>
      <c r="Q38" s="9" t="s">
        <v>37</v>
      </c>
      <c r="R38" s="9">
        <f ca="1">ROUND(テーブル716[[#This Row],[居住者]],-3)</f>
        <v>249000</v>
      </c>
      <c r="S38" s="9">
        <f ca="1">ROUND(テーブル716[[#This Row],[勤務者]],-3)</f>
        <v>61000</v>
      </c>
      <c r="T38" s="9">
        <f ca="1">ROUND(テーブル716[[#This Row],[来街者]],-3)</f>
        <v>89000</v>
      </c>
      <c r="U38" s="9">
        <f ca="1">ROUND(テーブル716[[#This Row],[平日]],-2)</f>
        <v>200</v>
      </c>
      <c r="V38" s="9">
        <f ca="1">ROUND(テーブル716[[#This Row],[休日]],-2)</f>
        <v>300</v>
      </c>
      <c r="W38" s="9"/>
      <c r="Y38" s="9" t="s">
        <v>37</v>
      </c>
      <c r="Z38" s="9">
        <f ca="1">ROUND(テーブル71627[[#This Row],[居住者]],-3)</f>
        <v>184000</v>
      </c>
      <c r="AA38" s="9">
        <f ca="1">ROUND(テーブル71627[[#This Row],[勤務者]],-3)</f>
        <v>43000</v>
      </c>
      <c r="AB38" s="9">
        <f ca="1">ROUND(テーブル71627[[#This Row],[来街者]],-3)</f>
        <v>88000</v>
      </c>
      <c r="AC38" s="9">
        <f ca="1">ROUND(テーブル71627[[#This Row],[平日]],-2)</f>
        <v>200</v>
      </c>
      <c r="AD38" s="9">
        <f ca="1">ROUND(テーブル71627[[#This Row],[休日]],-2)</f>
        <v>300</v>
      </c>
      <c r="AE38" s="9"/>
      <c r="AG38" s="9" t="s">
        <v>37</v>
      </c>
      <c r="AH38">
        <f ca="1">ROUND(テーブル7162724[[#This Row],[居住者]],-3)</f>
        <v>159000</v>
      </c>
      <c r="AI38">
        <f ca="1">ROUND(テーブル7162724[[#This Row],[勤務者]],-3)</f>
        <v>26000</v>
      </c>
      <c r="AJ38">
        <f ca="1">ROUND(テーブル7162724[[#This Row],[来街者]],-3)</f>
        <v>68000</v>
      </c>
      <c r="AK38">
        <f ca="1">ROUND(テーブル7162724[[#This Row],[平日]],-2)</f>
        <v>200</v>
      </c>
      <c r="AL38">
        <f ca="1">ROUND(テーブル7162724[[#This Row],[休日]],-2)</f>
        <v>200</v>
      </c>
    </row>
    <row r="39" spans="1:38" x14ac:dyDescent="0.55000000000000004">
      <c r="A39" s="7" t="s">
        <v>38</v>
      </c>
      <c r="B39" s="9">
        <f ca="1">ROUND(テーブル6[[#This Row],[居住者]],-3)</f>
        <v>211000</v>
      </c>
      <c r="C39" s="9">
        <f ca="1">ROUND(テーブル6[[#This Row],[勤務者]],-3)</f>
        <v>19000</v>
      </c>
      <c r="D39" s="9">
        <f ca="1">ROUND(テーブル6[[#This Row],[来街者]],-3)</f>
        <v>97000</v>
      </c>
      <c r="E39" s="9">
        <f ca="1">ROUND(テーブル6[[#This Row],[平日]],-2)</f>
        <v>300</v>
      </c>
      <c r="F39" s="9">
        <f ca="1">ROUND(テーブル6[[#This Row],[休日]],-2)</f>
        <v>300</v>
      </c>
      <c r="G39" s="9"/>
      <c r="I39" s="7" t="s">
        <v>38</v>
      </c>
      <c r="J39" s="9">
        <f ca="1">ROUND(テーブル7[[#This Row],[居住者]],-3)</f>
        <v>225000</v>
      </c>
      <c r="K39" s="9">
        <f ca="1">ROUND(テーブル7[[#This Row],[勤務者]],-3)</f>
        <v>32000</v>
      </c>
      <c r="L39" s="9">
        <f ca="1">ROUND(テーブル7[[#This Row],[来街者]],-3)</f>
        <v>91000</v>
      </c>
      <c r="M39" s="9">
        <f ca="1">ROUND(テーブル7[[#This Row],[平日]],-2)</f>
        <v>200</v>
      </c>
      <c r="N39" s="9">
        <f ca="1">ROUND(テーブル7[[#This Row],[休日]],-2)</f>
        <v>300</v>
      </c>
      <c r="O39" s="9"/>
      <c r="P39" s="11"/>
      <c r="Q39" s="9" t="s">
        <v>38</v>
      </c>
      <c r="R39" s="9">
        <f ca="1">ROUND(テーブル716[[#This Row],[居住者]],-3)</f>
        <v>246000</v>
      </c>
      <c r="S39" s="9">
        <f ca="1">ROUND(テーブル716[[#This Row],[勤務者]],-3)</f>
        <v>59000</v>
      </c>
      <c r="T39" s="9">
        <f ca="1">ROUND(テーブル716[[#This Row],[来街者]],-3)</f>
        <v>84000</v>
      </c>
      <c r="U39" s="9">
        <f ca="1">ROUND(テーブル716[[#This Row],[平日]],-2)</f>
        <v>200</v>
      </c>
      <c r="V39" s="9">
        <f ca="1">ROUND(テーブル716[[#This Row],[休日]],-2)</f>
        <v>200</v>
      </c>
      <c r="W39" s="9"/>
      <c r="Y39" s="9" t="s">
        <v>38</v>
      </c>
      <c r="Z39" s="9">
        <f ca="1">ROUND(テーブル71627[[#This Row],[居住者]],-3)</f>
        <v>186000</v>
      </c>
      <c r="AA39" s="9">
        <f ca="1">ROUND(テーブル71627[[#This Row],[勤務者]],-3)</f>
        <v>43000</v>
      </c>
      <c r="AB39" s="9">
        <f ca="1">ROUND(テーブル71627[[#This Row],[来街者]],-3)</f>
        <v>82000</v>
      </c>
      <c r="AC39" s="9">
        <f ca="1">ROUND(テーブル71627[[#This Row],[平日]],-2)</f>
        <v>200</v>
      </c>
      <c r="AD39" s="9">
        <f ca="1">ROUND(テーブル71627[[#This Row],[休日]],-2)</f>
        <v>300</v>
      </c>
      <c r="AE39" s="9"/>
      <c r="AG39" s="9" t="s">
        <v>38</v>
      </c>
      <c r="AH39">
        <f ca="1">ROUND(テーブル7162724[[#This Row],[居住者]],-3)</f>
        <v>160000</v>
      </c>
      <c r="AI39">
        <f ca="1">ROUND(テーブル7162724[[#This Row],[勤務者]],-3)</f>
        <v>26000</v>
      </c>
      <c r="AJ39">
        <f ca="1">ROUND(テーブル7162724[[#This Row],[来街者]],-3)</f>
        <v>63000</v>
      </c>
      <c r="AK39">
        <f ca="1">ROUND(テーブル7162724[[#This Row],[平日]],-2)</f>
        <v>200</v>
      </c>
      <c r="AL39">
        <f ca="1">ROUND(テーブル7162724[[#This Row],[休日]],-2)</f>
        <v>200</v>
      </c>
    </row>
    <row r="40" spans="1:38" x14ac:dyDescent="0.55000000000000004">
      <c r="A40" s="7" t="s">
        <v>39</v>
      </c>
      <c r="B40" s="9">
        <f ca="1">ROUND(テーブル6[[#This Row],[居住者]],-3)</f>
        <v>211000</v>
      </c>
      <c r="C40" s="9">
        <f ca="1">ROUND(テーブル6[[#This Row],[勤務者]],-3)</f>
        <v>18000</v>
      </c>
      <c r="D40" s="9">
        <f ca="1">ROUND(テーブル6[[#This Row],[来街者]],-3)</f>
        <v>93000</v>
      </c>
      <c r="E40" s="9">
        <f ca="1">ROUND(テーブル6[[#This Row],[平日]],-2)</f>
        <v>300</v>
      </c>
      <c r="F40" s="9">
        <f ca="1">ROUND(テーブル6[[#This Row],[休日]],-2)</f>
        <v>300</v>
      </c>
      <c r="G40" s="9"/>
      <c r="I40" s="7" t="s">
        <v>39</v>
      </c>
      <c r="J40" s="9">
        <f ca="1">ROUND(テーブル7[[#This Row],[居住者]],-3)</f>
        <v>225000</v>
      </c>
      <c r="K40" s="9">
        <f ca="1">ROUND(テーブル7[[#This Row],[勤務者]],-3)</f>
        <v>31000</v>
      </c>
      <c r="L40" s="9">
        <f ca="1">ROUND(テーブル7[[#This Row],[来街者]],-3)</f>
        <v>83000</v>
      </c>
      <c r="M40" s="9">
        <f ca="1">ROUND(テーブル7[[#This Row],[平日]],-2)</f>
        <v>200</v>
      </c>
      <c r="N40" s="9">
        <f ca="1">ROUND(テーブル7[[#This Row],[休日]],-2)</f>
        <v>200</v>
      </c>
      <c r="O40" s="9"/>
      <c r="P40" s="11"/>
      <c r="Q40" s="9" t="s">
        <v>39</v>
      </c>
      <c r="R40" s="9">
        <f ca="1">ROUND(テーブル716[[#This Row],[居住者]],-3)</f>
        <v>242000</v>
      </c>
      <c r="S40" s="9">
        <f ca="1">ROUND(テーブル716[[#This Row],[勤務者]],-3)</f>
        <v>57000</v>
      </c>
      <c r="T40" s="9">
        <f ca="1">ROUND(テーブル716[[#This Row],[来街者]],-3)</f>
        <v>78000</v>
      </c>
      <c r="U40" s="9">
        <f ca="1">ROUND(テーブル716[[#This Row],[平日]],-2)</f>
        <v>200</v>
      </c>
      <c r="V40" s="9">
        <f ca="1">ROUND(テーブル716[[#This Row],[休日]],-2)</f>
        <v>200</v>
      </c>
      <c r="W40" s="9"/>
      <c r="Y40" s="9" t="s">
        <v>39</v>
      </c>
      <c r="Z40" s="9">
        <f ca="1">ROUND(テーブル71627[[#This Row],[居住者]],-3)</f>
        <v>183000</v>
      </c>
      <c r="AA40" s="9">
        <f ca="1">ROUND(テーブル71627[[#This Row],[勤務者]],-3)</f>
        <v>42000</v>
      </c>
      <c r="AB40" s="9">
        <f ca="1">ROUND(テーブル71627[[#This Row],[来街者]],-3)</f>
        <v>76000</v>
      </c>
      <c r="AC40" s="9">
        <f ca="1">ROUND(テーブル71627[[#This Row],[平日]],-2)</f>
        <v>200</v>
      </c>
      <c r="AD40" s="9">
        <f ca="1">ROUND(テーブル71627[[#This Row],[休日]],-2)</f>
        <v>200</v>
      </c>
      <c r="AE40" s="9"/>
      <c r="AG40" s="9" t="s">
        <v>39</v>
      </c>
      <c r="AH40">
        <f ca="1">ROUND(テーブル7162724[[#This Row],[居住者]],-3)</f>
        <v>160000</v>
      </c>
      <c r="AI40">
        <f ca="1">ROUND(テーブル7162724[[#This Row],[勤務者]],-3)</f>
        <v>26000</v>
      </c>
      <c r="AJ40">
        <f ca="1">ROUND(テーブル7162724[[#This Row],[来街者]],-3)</f>
        <v>61000</v>
      </c>
      <c r="AK40">
        <f ca="1">ROUND(テーブル7162724[[#This Row],[平日]],-2)</f>
        <v>200</v>
      </c>
      <c r="AL40">
        <f ca="1">ROUND(テーブル7162724[[#This Row],[休日]],-2)</f>
        <v>200</v>
      </c>
    </row>
    <row r="41" spans="1:38" x14ac:dyDescent="0.55000000000000004">
      <c r="A41" s="7" t="s">
        <v>40</v>
      </c>
      <c r="B41" s="9">
        <f ca="1">ROUND(テーブル6[[#This Row],[居住者]],-3)</f>
        <v>208000</v>
      </c>
      <c r="C41" s="9">
        <f ca="1">ROUND(テーブル6[[#This Row],[勤務者]],-3)</f>
        <v>17000</v>
      </c>
      <c r="D41" s="9">
        <f ca="1">ROUND(テーブル6[[#This Row],[来街者]],-3)</f>
        <v>89000</v>
      </c>
      <c r="E41" s="9">
        <f ca="1">ROUND(テーブル6[[#This Row],[平日]],-2)</f>
        <v>200</v>
      </c>
      <c r="F41" s="9">
        <f ca="1">ROUND(テーブル6[[#This Row],[休日]],-2)</f>
        <v>200</v>
      </c>
      <c r="G41" s="9"/>
      <c r="I41" s="7" t="s">
        <v>40</v>
      </c>
      <c r="J41" s="9">
        <f ca="1">ROUND(テーブル7[[#This Row],[居住者]],-3)</f>
        <v>218000</v>
      </c>
      <c r="K41" s="9">
        <f ca="1">ROUND(テーブル7[[#This Row],[勤務者]],-3)</f>
        <v>29000</v>
      </c>
      <c r="L41" s="9">
        <f ca="1">ROUND(テーブル7[[#This Row],[来街者]],-3)</f>
        <v>77000</v>
      </c>
      <c r="M41" s="9">
        <f ca="1">ROUND(テーブル7[[#This Row],[平日]],-2)</f>
        <v>200</v>
      </c>
      <c r="N41" s="9">
        <f ca="1">ROUND(テーブル7[[#This Row],[休日]],-2)</f>
        <v>200</v>
      </c>
      <c r="O41" s="9"/>
      <c r="P41" s="11"/>
      <c r="Q41" s="9" t="s">
        <v>40</v>
      </c>
      <c r="R41" s="9">
        <f ca="1">ROUND(テーブル716[[#This Row],[居住者]],-3)</f>
        <v>231000</v>
      </c>
      <c r="S41" s="9">
        <f ca="1">ROUND(テーブル716[[#This Row],[勤務者]],-3)</f>
        <v>54000</v>
      </c>
      <c r="T41" s="9">
        <f ca="1">ROUND(テーブル716[[#This Row],[来街者]],-3)</f>
        <v>75000</v>
      </c>
      <c r="U41" s="9">
        <f ca="1">ROUND(テーブル716[[#This Row],[平日]],-2)</f>
        <v>200</v>
      </c>
      <c r="V41" s="9">
        <f ca="1">ROUND(テーブル716[[#This Row],[休日]],-2)</f>
        <v>200</v>
      </c>
      <c r="W41" s="9"/>
      <c r="Y41" s="9" t="s">
        <v>40</v>
      </c>
      <c r="Z41" s="9">
        <f ca="1">ROUND(テーブル71627[[#This Row],[居住者]],-3)</f>
        <v>179000</v>
      </c>
      <c r="AA41" s="9">
        <f ca="1">ROUND(テーブル71627[[#This Row],[勤務者]],-3)</f>
        <v>41000</v>
      </c>
      <c r="AB41" s="9">
        <f ca="1">ROUND(テーブル71627[[#This Row],[来街者]],-3)</f>
        <v>72000</v>
      </c>
      <c r="AC41" s="9">
        <f ca="1">ROUND(テーブル71627[[#This Row],[平日]],-2)</f>
        <v>200</v>
      </c>
      <c r="AD41" s="9">
        <f ca="1">ROUND(テーブル71627[[#This Row],[休日]],-2)</f>
        <v>200</v>
      </c>
      <c r="AE41" s="9"/>
      <c r="AG41" s="9" t="s">
        <v>40</v>
      </c>
      <c r="AH41">
        <f ca="1">ROUND(テーブル7162724[[#This Row],[居住者]],-3)</f>
        <v>158000</v>
      </c>
      <c r="AI41">
        <f ca="1">ROUND(テーブル7162724[[#This Row],[勤務者]],-3)</f>
        <v>26000</v>
      </c>
      <c r="AJ41">
        <f ca="1">ROUND(テーブル7162724[[#This Row],[来街者]],-3)</f>
        <v>59000</v>
      </c>
      <c r="AK41">
        <f ca="1">ROUND(テーブル7162724[[#This Row],[平日]],-2)</f>
        <v>200</v>
      </c>
      <c r="AL41">
        <f ca="1">ROUND(テーブル7162724[[#This Row],[休日]],-2)</f>
        <v>200</v>
      </c>
    </row>
    <row r="42" spans="1:38" x14ac:dyDescent="0.55000000000000004">
      <c r="A42" s="7" t="s">
        <v>41</v>
      </c>
      <c r="B42" s="9">
        <f ca="1">ROUND(テーブル6[[#This Row],[居住者]],-3)</f>
        <v>172000</v>
      </c>
      <c r="C42" s="9">
        <f ca="1">ROUND(テーブル6[[#This Row],[勤務者]],-3)</f>
        <v>6000</v>
      </c>
      <c r="D42" s="9">
        <f ca="1">ROUND(テーブル6[[#This Row],[来街者]],-3)</f>
        <v>78000</v>
      </c>
      <c r="E42" s="9">
        <f ca="1">ROUND(テーブル6[[#This Row],[平日]],-2)</f>
        <v>200</v>
      </c>
      <c r="F42" s="9">
        <f ca="1">ROUND(テーブル6[[#This Row],[休日]],-2)</f>
        <v>200</v>
      </c>
      <c r="G42" s="9"/>
      <c r="I42" s="7" t="s">
        <v>41</v>
      </c>
      <c r="J42" s="9">
        <f ca="1">ROUND(テーブル7[[#This Row],[居住者]],-3)</f>
        <v>210000</v>
      </c>
      <c r="K42" s="9">
        <f ca="1">ROUND(テーブル7[[#This Row],[勤務者]],-3)</f>
        <v>23000</v>
      </c>
      <c r="L42" s="9">
        <f ca="1">ROUND(テーブル7[[#This Row],[来街者]],-3)</f>
        <v>75000</v>
      </c>
      <c r="M42" s="9">
        <f ca="1">ROUND(テーブル7[[#This Row],[平日]],-2)</f>
        <v>200</v>
      </c>
      <c r="N42" s="9">
        <f ca="1">ROUND(テーブル7[[#This Row],[休日]],-2)</f>
        <v>200</v>
      </c>
      <c r="O42" s="9"/>
      <c r="P42" s="11"/>
      <c r="Q42" s="9" t="s">
        <v>41</v>
      </c>
      <c r="R42" s="9">
        <f ca="1">ROUND(テーブル716[[#This Row],[居住者]],-3)</f>
        <v>220000</v>
      </c>
      <c r="S42" s="9">
        <f ca="1">ROUND(テーブル716[[#This Row],[勤務者]],-3)</f>
        <v>43000</v>
      </c>
      <c r="T42" s="9">
        <f ca="1">ROUND(テーブル716[[#This Row],[来街者]],-3)</f>
        <v>73000</v>
      </c>
      <c r="U42" s="9">
        <f ca="1">ROUND(テーブル716[[#This Row],[平日]],-2)</f>
        <v>200</v>
      </c>
      <c r="V42" s="9">
        <f ca="1">ROUND(テーブル716[[#This Row],[休日]],-2)</f>
        <v>200</v>
      </c>
      <c r="W42" s="9"/>
      <c r="Y42" s="9" t="s">
        <v>41</v>
      </c>
      <c r="Z42" s="9">
        <f ca="1">ROUND(テーブル71627[[#This Row],[居住者]],-3)</f>
        <v>161000</v>
      </c>
      <c r="AA42" s="9">
        <f ca="1">ROUND(テーブル71627[[#This Row],[勤務者]],-3)</f>
        <v>32000</v>
      </c>
      <c r="AB42" s="9">
        <f ca="1">ROUND(テーブル71627[[#This Row],[来街者]],-3)</f>
        <v>67000</v>
      </c>
      <c r="AC42" s="9">
        <f ca="1">ROUND(テーブル71627[[#This Row],[平日]],-2)</f>
        <v>200</v>
      </c>
      <c r="AD42" s="9">
        <f ca="1">ROUND(テーブル71627[[#This Row],[休日]],-2)</f>
        <v>200</v>
      </c>
      <c r="AE42" s="9"/>
      <c r="AG42" s="9" t="s">
        <v>41</v>
      </c>
      <c r="AH42">
        <f ca="1">ROUND(テーブル7162724[[#This Row],[居住者]],-3)</f>
        <v>137000</v>
      </c>
      <c r="AI42">
        <f ca="1">ROUND(テーブル7162724[[#This Row],[勤務者]],-3)</f>
        <v>22000</v>
      </c>
      <c r="AJ42">
        <f ca="1">ROUND(テーブル7162724[[#This Row],[来街者]],-3)</f>
        <v>59000</v>
      </c>
      <c r="AK42">
        <f ca="1">ROUND(テーブル7162724[[#This Row],[平日]],-2)</f>
        <v>200</v>
      </c>
      <c r="AL42">
        <f ca="1">ROUND(テーブル7162724[[#This Row],[休日]],-2)</f>
        <v>200</v>
      </c>
    </row>
    <row r="43" spans="1:38" x14ac:dyDescent="0.55000000000000004">
      <c r="A43" s="7" t="s">
        <v>42</v>
      </c>
      <c r="B43" s="9">
        <f ca="1">ROUND(テーブル6[[#This Row],[居住者]],-3)</f>
        <v>170000</v>
      </c>
      <c r="C43" s="9">
        <f ca="1">ROUND(テーブル6[[#This Row],[勤務者]],-3)</f>
        <v>6000</v>
      </c>
      <c r="D43" s="9">
        <f ca="1">ROUND(テーブル6[[#This Row],[来街者]],-3)</f>
        <v>80000</v>
      </c>
      <c r="E43" s="9">
        <f ca="1">ROUND(テーブル6[[#This Row],[平日]],-2)</f>
        <v>200</v>
      </c>
      <c r="F43" s="9">
        <f ca="1">ROUND(テーブル6[[#This Row],[休日]],-2)</f>
        <v>200</v>
      </c>
      <c r="G43" s="9"/>
      <c r="I43" s="7" t="s">
        <v>42</v>
      </c>
      <c r="J43" s="9">
        <f ca="1">ROUND(テーブル7[[#This Row],[居住者]],-3)</f>
        <v>211000</v>
      </c>
      <c r="K43" s="9">
        <f ca="1">ROUND(テーブル7[[#This Row],[勤務者]],-3)</f>
        <v>23000</v>
      </c>
      <c r="L43" s="9">
        <f ca="1">ROUND(テーブル7[[#This Row],[来街者]],-3)</f>
        <v>76000</v>
      </c>
      <c r="M43" s="9">
        <f ca="1">ROUND(テーブル7[[#This Row],[平日]],-2)</f>
        <v>200</v>
      </c>
      <c r="N43" s="9">
        <f ca="1">ROUND(テーブル7[[#This Row],[休日]],-2)</f>
        <v>200</v>
      </c>
      <c r="O43" s="9"/>
      <c r="P43" s="11"/>
      <c r="Q43" s="9" t="s">
        <v>42</v>
      </c>
      <c r="R43" s="9">
        <f ca="1">ROUND(テーブル716[[#This Row],[居住者]],-3)</f>
        <v>222000</v>
      </c>
      <c r="S43" s="9">
        <f ca="1">ROUND(テーブル716[[#This Row],[勤務者]],-3)</f>
        <v>43000</v>
      </c>
      <c r="T43" s="9">
        <f ca="1">ROUND(テーブル716[[#This Row],[来街者]],-3)</f>
        <v>73000</v>
      </c>
      <c r="U43" s="9">
        <f ca="1">ROUND(テーブル716[[#This Row],[平日]],-2)</f>
        <v>200</v>
      </c>
      <c r="V43" s="9">
        <f ca="1">ROUND(テーブル716[[#This Row],[休日]],-2)</f>
        <v>200</v>
      </c>
      <c r="W43" s="9"/>
      <c r="Y43" s="9" t="s">
        <v>42</v>
      </c>
      <c r="Z43" s="9">
        <f ca="1">ROUND(テーブル71627[[#This Row],[居住者]],-3)</f>
        <v>162000</v>
      </c>
      <c r="AA43" s="9">
        <f ca="1">ROUND(テーブル71627[[#This Row],[勤務者]],-3)</f>
        <v>32000</v>
      </c>
      <c r="AB43" s="9">
        <f ca="1">ROUND(テーブル71627[[#This Row],[来街者]],-3)</f>
        <v>65000</v>
      </c>
      <c r="AC43" s="9">
        <f ca="1">ROUND(テーブル71627[[#This Row],[平日]],-2)</f>
        <v>200</v>
      </c>
      <c r="AD43" s="9">
        <f ca="1">ROUND(テーブル71627[[#This Row],[休日]],-2)</f>
        <v>200</v>
      </c>
      <c r="AE43" s="9"/>
      <c r="AG43" s="9" t="s">
        <v>42</v>
      </c>
      <c r="AH43">
        <f ca="1">ROUND(テーブル7162724[[#This Row],[居住者]],-3)</f>
        <v>139000</v>
      </c>
      <c r="AI43">
        <f ca="1">ROUND(テーブル7162724[[#This Row],[勤務者]],-3)</f>
        <v>23000</v>
      </c>
      <c r="AJ43">
        <f ca="1">ROUND(テーブル7162724[[#This Row],[来街者]],-3)</f>
        <v>62000</v>
      </c>
      <c r="AK43">
        <f ca="1">ROUND(テーブル7162724[[#This Row],[平日]],-2)</f>
        <v>200</v>
      </c>
      <c r="AL43">
        <f ca="1">ROUND(テーブル7162724[[#This Row],[休日]],-2)</f>
        <v>200</v>
      </c>
    </row>
    <row r="44" spans="1:38" x14ac:dyDescent="0.55000000000000004">
      <c r="A44" s="7" t="s">
        <v>43</v>
      </c>
      <c r="B44" s="9">
        <f ca="1">ROUND(テーブル6[[#This Row],[居住者]],-3)</f>
        <v>165000</v>
      </c>
      <c r="C44" s="9">
        <f ca="1">ROUND(テーブル6[[#This Row],[勤務者]],-3)</f>
        <v>6000</v>
      </c>
      <c r="D44" s="9">
        <f ca="1">ROUND(テーブル6[[#This Row],[来街者]],-3)</f>
        <v>79000</v>
      </c>
      <c r="E44" s="9">
        <f ca="1">ROUND(テーブル6[[#This Row],[平日]],-2)</f>
        <v>200</v>
      </c>
      <c r="F44" s="9">
        <f ca="1">ROUND(テーブル6[[#This Row],[休日]],-2)</f>
        <v>200</v>
      </c>
      <c r="G44" s="9"/>
      <c r="I44" s="7" t="s">
        <v>43</v>
      </c>
      <c r="J44" s="9">
        <f ca="1">ROUND(テーブル7[[#This Row],[居住者]],-3)</f>
        <v>210000</v>
      </c>
      <c r="K44" s="9">
        <f ca="1">ROUND(テーブル7[[#This Row],[勤務者]],-3)</f>
        <v>23000</v>
      </c>
      <c r="L44" s="9">
        <f ca="1">ROUND(テーブル7[[#This Row],[来街者]],-3)</f>
        <v>76000</v>
      </c>
      <c r="M44" s="9">
        <f ca="1">ROUND(テーブル7[[#This Row],[平日]],-2)</f>
        <v>200</v>
      </c>
      <c r="N44" s="9">
        <f ca="1">ROUND(テーブル7[[#This Row],[休日]],-2)</f>
        <v>200</v>
      </c>
      <c r="O44" s="9"/>
      <c r="P44" s="11"/>
      <c r="Q44" s="9" t="s">
        <v>43</v>
      </c>
      <c r="R44" s="9">
        <f ca="1">ROUND(テーブル716[[#This Row],[居住者]],-3)</f>
        <v>222000</v>
      </c>
      <c r="S44" s="9">
        <f ca="1">ROUND(テーブル716[[#This Row],[勤務者]],-3)</f>
        <v>44000</v>
      </c>
      <c r="T44" s="9">
        <f ca="1">ROUND(テーブル716[[#This Row],[来街者]],-3)</f>
        <v>72000</v>
      </c>
      <c r="U44" s="9">
        <f ca="1">ROUND(テーブル716[[#This Row],[平日]],-2)</f>
        <v>200</v>
      </c>
      <c r="V44" s="9">
        <f ca="1">ROUND(テーブル716[[#This Row],[休日]],-2)</f>
        <v>200</v>
      </c>
      <c r="W44" s="9"/>
      <c r="Y44" s="9" t="s">
        <v>43</v>
      </c>
      <c r="Z44" s="9">
        <f ca="1">ROUND(テーブル71627[[#This Row],[居住者]],-3)</f>
        <v>164000</v>
      </c>
      <c r="AA44" s="9">
        <f ca="1">ROUND(テーブル71627[[#This Row],[勤務者]],-3)</f>
        <v>32000</v>
      </c>
      <c r="AB44" s="9">
        <f ca="1">ROUND(テーブル71627[[#This Row],[来街者]],-3)</f>
        <v>69000</v>
      </c>
      <c r="AC44" s="9">
        <f ca="1">ROUND(テーブル71627[[#This Row],[平日]],-2)</f>
        <v>200</v>
      </c>
      <c r="AD44" s="9">
        <f ca="1">ROUND(テーブル71627[[#This Row],[休日]],-2)</f>
        <v>200</v>
      </c>
      <c r="AE44" s="9"/>
      <c r="AG44" s="9" t="s">
        <v>43</v>
      </c>
      <c r="AH44">
        <f ca="1">ROUND(テーブル7162724[[#This Row],[居住者]],-3)</f>
        <v>141000</v>
      </c>
      <c r="AI44">
        <f ca="1">ROUND(テーブル7162724[[#This Row],[勤務者]],-3)</f>
        <v>23000</v>
      </c>
      <c r="AJ44">
        <f ca="1">ROUND(テーブル7162724[[#This Row],[来街者]],-3)</f>
        <v>74000</v>
      </c>
      <c r="AK44">
        <f ca="1">ROUND(テーブル7162724[[#This Row],[平日]],-2)</f>
        <v>200</v>
      </c>
      <c r="AL44">
        <f ca="1">ROUND(テーブル7162724[[#This Row],[休日]],-2)</f>
        <v>200</v>
      </c>
    </row>
    <row r="45" spans="1:38" x14ac:dyDescent="0.55000000000000004">
      <c r="A45" s="7" t="s">
        <v>44</v>
      </c>
      <c r="B45" s="9">
        <f ca="1">ROUND(テーブル6[[#This Row],[居住者]],-3)</f>
        <v>165000</v>
      </c>
      <c r="C45" s="9">
        <f ca="1">ROUND(テーブル6[[#This Row],[勤務者]],-3)</f>
        <v>6000</v>
      </c>
      <c r="D45" s="9">
        <f ca="1">ROUND(テーブル6[[#This Row],[来街者]],-3)</f>
        <v>79000</v>
      </c>
      <c r="E45" s="9">
        <f ca="1">ROUND(テーブル6[[#This Row],[平日]],-2)</f>
        <v>200</v>
      </c>
      <c r="F45" s="9">
        <f ca="1">ROUND(テーブル6[[#This Row],[休日]],-2)</f>
        <v>200</v>
      </c>
      <c r="G45" s="9"/>
      <c r="I45" s="7" t="s">
        <v>44</v>
      </c>
      <c r="J45" s="9">
        <f ca="1">ROUND(テーブル7[[#This Row],[居住者]],-3)</f>
        <v>210000</v>
      </c>
      <c r="K45" s="9">
        <f ca="1">ROUND(テーブル7[[#This Row],[勤務者]],-3)</f>
        <v>23000</v>
      </c>
      <c r="L45" s="9">
        <f ca="1">ROUND(テーブル7[[#This Row],[来街者]],-3)</f>
        <v>76000</v>
      </c>
      <c r="M45" s="9">
        <f ca="1">ROUND(テーブル7[[#This Row],[平日]],-2)</f>
        <v>200</v>
      </c>
      <c r="N45" s="9">
        <f ca="1">ROUND(テーブル7[[#This Row],[休日]],-2)</f>
        <v>200</v>
      </c>
      <c r="O45" s="9"/>
      <c r="P45" s="11"/>
      <c r="Q45" s="9" t="s">
        <v>44</v>
      </c>
      <c r="R45" s="9">
        <f ca="1">ROUND(テーブル716[[#This Row],[居住者]],-3)</f>
        <v>222000</v>
      </c>
      <c r="S45" s="9">
        <f ca="1">ROUND(テーブル716[[#This Row],[勤務者]],-3)</f>
        <v>44000</v>
      </c>
      <c r="T45" s="9">
        <f ca="1">ROUND(テーブル716[[#This Row],[来街者]],-3)</f>
        <v>72000</v>
      </c>
      <c r="U45" s="9">
        <f ca="1">ROUND(テーブル716[[#This Row],[平日]],-2)</f>
        <v>200</v>
      </c>
      <c r="V45" s="9">
        <f ca="1">ROUND(テーブル716[[#This Row],[休日]],-2)</f>
        <v>200</v>
      </c>
      <c r="W45" s="9"/>
      <c r="Y45" s="9" t="s">
        <v>44</v>
      </c>
      <c r="Z45" s="9">
        <f ca="1">ROUND(テーブル71627[[#This Row],[居住者]],-3)</f>
        <v>164000</v>
      </c>
      <c r="AA45" s="9">
        <f ca="1">ROUND(テーブル71627[[#This Row],[勤務者]],-3)</f>
        <v>32000</v>
      </c>
      <c r="AB45" s="9">
        <f ca="1">ROUND(テーブル71627[[#This Row],[来街者]],-3)</f>
        <v>66000</v>
      </c>
      <c r="AC45" s="9">
        <f ca="1">ROUND(テーブル71627[[#This Row],[平日]],-2)</f>
        <v>200</v>
      </c>
      <c r="AD45" s="9">
        <f ca="1">ROUND(テーブル71627[[#This Row],[休日]],-2)</f>
        <v>200</v>
      </c>
      <c r="AE45" s="9"/>
      <c r="AG45" s="9" t="s">
        <v>44</v>
      </c>
      <c r="AH45">
        <f ca="1">ROUND(テーブル7162724[[#This Row],[居住者]],-3)</f>
        <v>142000</v>
      </c>
      <c r="AI45">
        <f ca="1">ROUND(テーブル7162724[[#This Row],[勤務者]],-3)</f>
        <v>23000</v>
      </c>
      <c r="AJ45">
        <f ca="1">ROUND(テーブル7162724[[#This Row],[来街者]],-3)</f>
        <v>71000</v>
      </c>
      <c r="AK45">
        <f ca="1">ROUND(テーブル7162724[[#This Row],[平日]],-2)</f>
        <v>200</v>
      </c>
      <c r="AL45">
        <f ca="1">ROUND(テーブル7162724[[#This Row],[休日]],-2)</f>
        <v>200</v>
      </c>
    </row>
    <row r="46" spans="1:38" x14ac:dyDescent="0.55000000000000004">
      <c r="A46" s="7" t="s">
        <v>45</v>
      </c>
      <c r="B46" s="9">
        <f ca="1">ROUND(テーブル6[[#This Row],[居住者]],-3)</f>
        <v>165000</v>
      </c>
      <c r="C46" s="9">
        <f ca="1">ROUND(テーブル6[[#This Row],[勤務者]],-3)</f>
        <v>7000</v>
      </c>
      <c r="D46" s="9">
        <f ca="1">ROUND(テーブル6[[#This Row],[来街者]],-3)</f>
        <v>78000</v>
      </c>
      <c r="E46" s="9">
        <f ca="1">ROUND(テーブル6[[#This Row],[平日]],-2)</f>
        <v>200</v>
      </c>
      <c r="F46" s="9">
        <f ca="1">ROUND(テーブル6[[#This Row],[休日]],-2)</f>
        <v>200</v>
      </c>
      <c r="G46" s="9"/>
      <c r="I46" s="7" t="s">
        <v>45</v>
      </c>
      <c r="J46" s="9">
        <f ca="1">ROUND(テーブル7[[#This Row],[居住者]],-3)</f>
        <v>210000</v>
      </c>
      <c r="K46" s="9">
        <f ca="1">ROUND(テーブル7[[#This Row],[勤務者]],-3)</f>
        <v>23000</v>
      </c>
      <c r="L46" s="9">
        <f ca="1">ROUND(テーブル7[[#This Row],[来街者]],-3)</f>
        <v>76000</v>
      </c>
      <c r="M46" s="9">
        <f ca="1">ROUND(テーブル7[[#This Row],[平日]],-2)</f>
        <v>200</v>
      </c>
      <c r="N46" s="9">
        <f ca="1">ROUND(テーブル7[[#This Row],[休日]],-2)</f>
        <v>200</v>
      </c>
      <c r="O46" s="9"/>
      <c r="P46" s="11"/>
      <c r="Q46" s="9" t="s">
        <v>45</v>
      </c>
      <c r="R46" s="9">
        <f ca="1">ROUND(テーブル716[[#This Row],[居住者]],-3)</f>
        <v>222000</v>
      </c>
      <c r="S46" s="9">
        <f ca="1">ROUND(テーブル716[[#This Row],[勤務者]],-3)</f>
        <v>44000</v>
      </c>
      <c r="T46" s="9">
        <f ca="1">ROUND(テーブル716[[#This Row],[来街者]],-3)</f>
        <v>71000</v>
      </c>
      <c r="U46" s="9">
        <f ca="1">ROUND(テーブル716[[#This Row],[平日]],-2)</f>
        <v>200</v>
      </c>
      <c r="V46" s="9">
        <f ca="1">ROUND(テーブル716[[#This Row],[休日]],-2)</f>
        <v>200</v>
      </c>
      <c r="W46" s="9"/>
      <c r="Y46" s="9" t="s">
        <v>45</v>
      </c>
      <c r="Z46" s="9">
        <f ca="1">ROUND(テーブル71627[[#This Row],[居住者]],-3)</f>
        <v>165000</v>
      </c>
      <c r="AA46" s="9">
        <f ca="1">ROUND(テーブル71627[[#This Row],[勤務者]],-3)</f>
        <v>32000</v>
      </c>
      <c r="AB46" s="9">
        <f ca="1">ROUND(テーブル71627[[#This Row],[来街者]],-3)</f>
        <v>66000</v>
      </c>
      <c r="AC46" s="9">
        <f ca="1">ROUND(テーブル71627[[#This Row],[平日]],-2)</f>
        <v>200</v>
      </c>
      <c r="AD46" s="9">
        <f ca="1">ROUND(テーブル71627[[#This Row],[休日]],-2)</f>
        <v>200</v>
      </c>
      <c r="AE46" s="9"/>
      <c r="AG46" s="9" t="s">
        <v>45</v>
      </c>
      <c r="AH46">
        <f ca="1">ROUND(テーブル7162724[[#This Row],[居住者]],-3)</f>
        <v>143000</v>
      </c>
      <c r="AI46">
        <f ca="1">ROUND(テーブル7162724[[#This Row],[勤務者]],-3)</f>
        <v>23000</v>
      </c>
      <c r="AJ46">
        <f ca="1">ROUND(テーブル7162724[[#This Row],[来街者]],-3)</f>
        <v>65000</v>
      </c>
      <c r="AK46">
        <f ca="1">ROUND(テーブル7162724[[#This Row],[平日]],-2)</f>
        <v>200</v>
      </c>
      <c r="AL46">
        <f ca="1">ROUND(テーブル7162724[[#This Row],[休日]],-2)</f>
        <v>200</v>
      </c>
    </row>
    <row r="47" spans="1:38" x14ac:dyDescent="0.55000000000000004">
      <c r="A47" s="7" t="s">
        <v>46</v>
      </c>
      <c r="B47" s="9">
        <f ca="1">ROUND(テーブル6[[#This Row],[居住者]],-3)</f>
        <v>164000</v>
      </c>
      <c r="C47" s="9">
        <f ca="1">ROUND(テーブル6[[#This Row],[勤務者]],-3)</f>
        <v>6000</v>
      </c>
      <c r="D47" s="9">
        <f ca="1">ROUND(テーブル6[[#This Row],[来街者]],-3)</f>
        <v>77000</v>
      </c>
      <c r="E47" s="9">
        <f ca="1">ROUND(テーブル6[[#This Row],[平日]],-2)</f>
        <v>200</v>
      </c>
      <c r="F47" s="9">
        <f ca="1">ROUND(テーブル6[[#This Row],[休日]],-2)</f>
        <v>200</v>
      </c>
      <c r="G47" s="9"/>
      <c r="I47" s="7" t="s">
        <v>46</v>
      </c>
      <c r="J47" s="9">
        <f ca="1">ROUND(テーブル7[[#This Row],[居住者]],-3)</f>
        <v>210000</v>
      </c>
      <c r="K47" s="9">
        <f ca="1">ROUND(テーブル7[[#This Row],[勤務者]],-3)</f>
        <v>23000</v>
      </c>
      <c r="L47" s="9">
        <f ca="1">ROUND(テーブル7[[#This Row],[来街者]],-3)</f>
        <v>75000</v>
      </c>
      <c r="M47" s="9">
        <f ca="1">ROUND(テーブル7[[#This Row],[平日]],-2)</f>
        <v>200</v>
      </c>
      <c r="N47" s="9">
        <f ca="1">ROUND(テーブル7[[#This Row],[休日]],-2)</f>
        <v>200</v>
      </c>
      <c r="O47" s="9"/>
      <c r="P47" s="11"/>
      <c r="Q47" s="9" t="s">
        <v>46</v>
      </c>
      <c r="R47" s="9">
        <f ca="1">ROUND(テーブル716[[#This Row],[居住者]],-3)</f>
        <v>222000</v>
      </c>
      <c r="S47" s="9">
        <f ca="1">ROUND(テーブル716[[#This Row],[勤務者]],-3)</f>
        <v>44000</v>
      </c>
      <c r="T47" s="9">
        <f ca="1">ROUND(テーブル716[[#This Row],[来街者]],-3)</f>
        <v>72000</v>
      </c>
      <c r="U47" s="9">
        <f ca="1">ROUND(テーブル716[[#This Row],[平日]],-2)</f>
        <v>200</v>
      </c>
      <c r="V47" s="9">
        <f ca="1">ROUND(テーブル716[[#This Row],[休日]],-2)</f>
        <v>200</v>
      </c>
      <c r="W47" s="9"/>
      <c r="Y47" s="9" t="s">
        <v>46</v>
      </c>
      <c r="Z47" s="9">
        <f ca="1">ROUND(テーブル71627[[#This Row],[居住者]],-3)</f>
        <v>166000</v>
      </c>
      <c r="AA47" s="9">
        <f ca="1">ROUND(テーブル71627[[#This Row],[勤務者]],-3)</f>
        <v>32000</v>
      </c>
      <c r="AB47" s="9">
        <f ca="1">ROUND(テーブル71627[[#This Row],[来街者]],-3)</f>
        <v>63000</v>
      </c>
      <c r="AC47" s="9">
        <f ca="1">ROUND(テーブル71627[[#This Row],[平日]],-2)</f>
        <v>200</v>
      </c>
      <c r="AD47" s="9">
        <f ca="1">ROUND(テーブル71627[[#This Row],[休日]],-2)</f>
        <v>200</v>
      </c>
      <c r="AE47" s="9"/>
      <c r="AG47" s="9" t="s">
        <v>46</v>
      </c>
      <c r="AH47">
        <f ca="1">ROUND(テーブル7162724[[#This Row],[居住者]],-3)</f>
        <v>143000</v>
      </c>
      <c r="AI47">
        <f ca="1">ROUND(テーブル7162724[[#This Row],[勤務者]],-3)</f>
        <v>23000</v>
      </c>
      <c r="AJ47">
        <f ca="1">ROUND(テーブル7162724[[#This Row],[来街者]],-3)</f>
        <v>63000</v>
      </c>
      <c r="AK47">
        <f ca="1">ROUND(テーブル7162724[[#This Row],[平日]],-2)</f>
        <v>200</v>
      </c>
      <c r="AL47">
        <f ca="1">ROUND(テーブル7162724[[#This Row],[休日]],-2)</f>
        <v>200</v>
      </c>
    </row>
    <row r="48" spans="1:38" x14ac:dyDescent="0.55000000000000004">
      <c r="A48" s="7" t="s">
        <v>47</v>
      </c>
      <c r="B48" s="9">
        <f ca="1">ROUND(テーブル6[[#This Row],[居住者]],-3)</f>
        <v>165000</v>
      </c>
      <c r="C48" s="9">
        <f ca="1">ROUND(テーブル6[[#This Row],[勤務者]],-3)</f>
        <v>6000</v>
      </c>
      <c r="D48" s="9">
        <f ca="1">ROUND(テーブル6[[#This Row],[来街者]],-3)</f>
        <v>79000</v>
      </c>
      <c r="E48" s="9">
        <f ca="1">ROUND(テーブル6[[#This Row],[平日]],-2)</f>
        <v>200</v>
      </c>
      <c r="F48" s="9">
        <f ca="1">ROUND(テーブル6[[#This Row],[休日]],-2)</f>
        <v>200</v>
      </c>
      <c r="G48" s="9"/>
      <c r="I48" s="7" t="s">
        <v>47</v>
      </c>
      <c r="J48" s="9">
        <f ca="1">ROUND(テーブル7[[#This Row],[居住者]],-3)</f>
        <v>211000</v>
      </c>
      <c r="K48" s="9">
        <f ca="1">ROUND(テーブル7[[#This Row],[勤務者]],-3)</f>
        <v>23000</v>
      </c>
      <c r="L48" s="9">
        <f ca="1">ROUND(テーブル7[[#This Row],[来街者]],-3)</f>
        <v>75000</v>
      </c>
      <c r="M48" s="9">
        <f ca="1">ROUND(テーブル7[[#This Row],[平日]],-2)</f>
        <v>200</v>
      </c>
      <c r="N48" s="9">
        <f ca="1">ROUND(テーブル7[[#This Row],[休日]],-2)</f>
        <v>200</v>
      </c>
      <c r="O48" s="9"/>
      <c r="P48" s="11"/>
      <c r="Q48" s="9" t="s">
        <v>47</v>
      </c>
      <c r="R48" s="9">
        <f ca="1">ROUND(テーブル716[[#This Row],[居住者]],-3)</f>
        <v>222000</v>
      </c>
      <c r="S48" s="9">
        <f ca="1">ROUND(テーブル716[[#This Row],[勤務者]],-3)</f>
        <v>44000</v>
      </c>
      <c r="T48" s="9">
        <f ca="1">ROUND(テーブル716[[#This Row],[来街者]],-3)</f>
        <v>72000</v>
      </c>
      <c r="U48" s="9">
        <f ca="1">ROUND(テーブル716[[#This Row],[平日]],-2)</f>
        <v>200</v>
      </c>
      <c r="V48" s="9">
        <f ca="1">ROUND(テーブル716[[#This Row],[休日]],-2)</f>
        <v>200</v>
      </c>
      <c r="W48" s="9"/>
      <c r="Y48" s="9" t="s">
        <v>47</v>
      </c>
      <c r="Z48" s="9">
        <f ca="1">ROUND(テーブル71627[[#This Row],[居住者]],-3)</f>
        <v>166000</v>
      </c>
      <c r="AA48" s="9">
        <f ca="1">ROUND(テーブル71627[[#This Row],[勤務者]],-3)</f>
        <v>32000</v>
      </c>
      <c r="AB48" s="9">
        <f ca="1">ROUND(テーブル71627[[#This Row],[来街者]],-3)</f>
        <v>64000</v>
      </c>
      <c r="AC48" s="9">
        <f ca="1">ROUND(テーブル71627[[#This Row],[平日]],-2)</f>
        <v>200</v>
      </c>
      <c r="AD48" s="9">
        <f ca="1">ROUND(テーブル71627[[#This Row],[休日]],-2)</f>
        <v>200</v>
      </c>
      <c r="AE48" s="9"/>
      <c r="AG48" s="9" t="s">
        <v>47</v>
      </c>
      <c r="AH48">
        <f ca="1">ROUND(テーブル7162724[[#This Row],[居住者]],-3)</f>
        <v>144000</v>
      </c>
      <c r="AI48">
        <f ca="1">ROUND(テーブル7162724[[#This Row],[勤務者]],-3)</f>
        <v>23000</v>
      </c>
      <c r="AJ48">
        <f ca="1">ROUND(テーブル7162724[[#This Row],[来街者]],-3)</f>
        <v>65000</v>
      </c>
      <c r="AK48">
        <f ca="1">ROUND(テーブル7162724[[#This Row],[平日]],-2)</f>
        <v>200</v>
      </c>
      <c r="AL48">
        <f ca="1">ROUND(テーブル7162724[[#This Row],[休日]],-2)</f>
        <v>200</v>
      </c>
    </row>
    <row r="49" spans="1:38" x14ac:dyDescent="0.55000000000000004">
      <c r="A49" s="7" t="s">
        <v>48</v>
      </c>
      <c r="B49" s="9">
        <f ca="1">ROUND(テーブル6[[#This Row],[居住者]],-3)</f>
        <v>165000</v>
      </c>
      <c r="C49" s="9">
        <f ca="1">ROUND(テーブル6[[#This Row],[勤務者]],-3)</f>
        <v>7000</v>
      </c>
      <c r="D49" s="9">
        <f ca="1">ROUND(テーブル6[[#This Row],[来街者]],-3)</f>
        <v>81000</v>
      </c>
      <c r="E49" s="9">
        <f ca="1">ROUND(テーブル6[[#This Row],[平日]],-2)</f>
        <v>200</v>
      </c>
      <c r="F49" s="9">
        <f ca="1">ROUND(テーブル6[[#This Row],[休日]],-2)</f>
        <v>200</v>
      </c>
      <c r="G49" s="9"/>
      <c r="I49" s="7" t="s">
        <v>48</v>
      </c>
      <c r="J49" s="9">
        <f ca="1">ROUND(テーブル7[[#This Row],[居住者]],-3)</f>
        <v>211000</v>
      </c>
      <c r="K49" s="9">
        <f ca="1">ROUND(テーブル7[[#This Row],[勤務者]],-3)</f>
        <v>23000</v>
      </c>
      <c r="L49" s="9">
        <f ca="1">ROUND(テーブル7[[#This Row],[来街者]],-3)</f>
        <v>75000</v>
      </c>
      <c r="M49" s="9">
        <f ca="1">ROUND(テーブル7[[#This Row],[平日]],-2)</f>
        <v>200</v>
      </c>
      <c r="N49" s="9">
        <f ca="1">ROUND(テーブル7[[#This Row],[休日]],-2)</f>
        <v>200</v>
      </c>
      <c r="O49" s="9"/>
      <c r="P49" s="11"/>
      <c r="Q49" s="9" t="s">
        <v>48</v>
      </c>
      <c r="R49" s="9">
        <f ca="1">ROUND(テーブル716[[#This Row],[居住者]],-3)</f>
        <v>223000</v>
      </c>
      <c r="S49" s="9">
        <f ca="1">ROUND(テーブル716[[#This Row],[勤務者]],-3)</f>
        <v>45000</v>
      </c>
      <c r="T49" s="9">
        <f ca="1">ROUND(テーブル716[[#This Row],[来街者]],-3)</f>
        <v>73000</v>
      </c>
      <c r="U49" s="9">
        <f ca="1">ROUND(テーブル716[[#This Row],[平日]],-2)</f>
        <v>200</v>
      </c>
      <c r="V49" s="9">
        <f ca="1">ROUND(テーブル716[[#This Row],[休日]],-2)</f>
        <v>200</v>
      </c>
      <c r="W49" s="9"/>
      <c r="Y49" s="9" t="s">
        <v>48</v>
      </c>
      <c r="Z49" s="9">
        <f ca="1">ROUND(テーブル71627[[#This Row],[居住者]],-3)</f>
        <v>167000</v>
      </c>
      <c r="AA49" s="9">
        <f ca="1">ROUND(テーブル71627[[#This Row],[勤務者]],-3)</f>
        <v>33000</v>
      </c>
      <c r="AB49" s="9">
        <f ca="1">ROUND(テーブル71627[[#This Row],[来街者]],-3)</f>
        <v>70000</v>
      </c>
      <c r="AC49" s="9">
        <f ca="1">ROUND(テーブル71627[[#This Row],[平日]],-2)</f>
        <v>200</v>
      </c>
      <c r="AD49" s="9">
        <f ca="1">ROUND(テーブル71627[[#This Row],[休日]],-2)</f>
        <v>200</v>
      </c>
      <c r="AE49" s="9"/>
      <c r="AG49" s="9" t="s">
        <v>48</v>
      </c>
      <c r="AH49">
        <f ca="1">ROUND(テーブル7162724[[#This Row],[居住者]],-3)</f>
        <v>144000</v>
      </c>
      <c r="AI49">
        <f ca="1">ROUND(テーブル7162724[[#This Row],[勤務者]],-3)</f>
        <v>23000</v>
      </c>
      <c r="AJ49">
        <f ca="1">ROUND(テーブル7162724[[#This Row],[来街者]],-3)</f>
        <v>66000</v>
      </c>
      <c r="AK49">
        <f ca="1">ROUND(テーブル7162724[[#This Row],[平日]],-2)</f>
        <v>200</v>
      </c>
      <c r="AL49">
        <f ca="1">ROUND(テーブル7162724[[#This Row],[休日]],-2)</f>
        <v>200</v>
      </c>
    </row>
    <row r="50" spans="1:38" x14ac:dyDescent="0.55000000000000004">
      <c r="A50" s="7" t="s">
        <v>49</v>
      </c>
      <c r="B50" s="9">
        <f ca="1">ROUND(テーブル6[[#This Row],[居住者]],-3)</f>
        <v>166000</v>
      </c>
      <c r="C50" s="9">
        <f ca="1">ROUND(テーブル6[[#This Row],[勤務者]],-3)</f>
        <v>7000</v>
      </c>
      <c r="D50" s="9">
        <f ca="1">ROUND(テーブル6[[#This Row],[来街者]],-3)</f>
        <v>82000</v>
      </c>
      <c r="E50" s="9">
        <f ca="1">ROUND(テーブル6[[#This Row],[平日]],-2)</f>
        <v>200</v>
      </c>
      <c r="F50" s="9">
        <f ca="1">ROUND(テーブル6[[#This Row],[休日]],-2)</f>
        <v>200</v>
      </c>
      <c r="G50" s="9"/>
      <c r="I50" s="7" t="s">
        <v>49</v>
      </c>
      <c r="J50" s="9">
        <f ca="1">ROUND(テーブル7[[#This Row],[居住者]],-3)</f>
        <v>212000</v>
      </c>
      <c r="K50" s="9">
        <f ca="1">ROUND(テーブル7[[#This Row],[勤務者]],-3)</f>
        <v>23000</v>
      </c>
      <c r="L50" s="9">
        <f ca="1">ROUND(テーブル7[[#This Row],[来街者]],-3)</f>
        <v>76000</v>
      </c>
      <c r="M50" s="9">
        <f ca="1">ROUND(テーブル7[[#This Row],[平日]],-2)</f>
        <v>200</v>
      </c>
      <c r="N50" s="9">
        <f ca="1">ROUND(テーブル7[[#This Row],[休日]],-2)</f>
        <v>200</v>
      </c>
      <c r="O50" s="9"/>
      <c r="P50" s="11"/>
      <c r="Q50" s="9" t="s">
        <v>49</v>
      </c>
      <c r="R50" s="9">
        <f ca="1">ROUND(テーブル716[[#This Row],[居住者]],-3)</f>
        <v>223000</v>
      </c>
      <c r="S50" s="9">
        <f ca="1">ROUND(テーブル716[[#This Row],[勤務者]],-3)</f>
        <v>45000</v>
      </c>
      <c r="T50" s="9">
        <f ca="1">ROUND(テーブル716[[#This Row],[来街者]],-3)</f>
        <v>74000</v>
      </c>
      <c r="U50" s="9">
        <f ca="1">ROUND(テーブル716[[#This Row],[平日]],-2)</f>
        <v>200</v>
      </c>
      <c r="V50" s="9">
        <f ca="1">ROUND(テーブル716[[#This Row],[休日]],-2)</f>
        <v>200</v>
      </c>
      <c r="W50" s="9"/>
      <c r="Y50" s="9" t="s">
        <v>49</v>
      </c>
      <c r="Z50" s="9">
        <f ca="1">ROUND(テーブル71627[[#This Row],[居住者]],-3)</f>
        <v>167000</v>
      </c>
      <c r="AA50" s="9">
        <f ca="1">ROUND(テーブル71627[[#This Row],[勤務者]],-3)</f>
        <v>33000</v>
      </c>
      <c r="AB50" s="9">
        <f ca="1">ROUND(テーブル71627[[#This Row],[来街者]],-3)</f>
        <v>67000</v>
      </c>
      <c r="AC50" s="9">
        <f ca="1">ROUND(テーブル71627[[#This Row],[平日]],-2)</f>
        <v>200</v>
      </c>
      <c r="AD50" s="9">
        <f ca="1">ROUND(テーブル71627[[#This Row],[休日]],-2)</f>
        <v>200</v>
      </c>
      <c r="AE50" s="9"/>
      <c r="AG50" s="9" t="s">
        <v>49</v>
      </c>
      <c r="AH50">
        <f ca="1">ROUND(テーブル7162724[[#This Row],[居住者]],-3)</f>
        <v>145000</v>
      </c>
      <c r="AI50">
        <f ca="1">ROUND(テーブル7162724[[#This Row],[勤務者]],-3)</f>
        <v>24000</v>
      </c>
      <c r="AJ50">
        <f ca="1">ROUND(テーブル7162724[[#This Row],[来街者]],-3)</f>
        <v>66000</v>
      </c>
      <c r="AK50">
        <f ca="1">ROUND(テーブル7162724[[#This Row],[平日]],-2)</f>
        <v>200</v>
      </c>
      <c r="AL50">
        <f ca="1">ROUND(テーブル7162724[[#This Row],[休日]],-2)</f>
        <v>200</v>
      </c>
    </row>
    <row r="51" spans="1:38" x14ac:dyDescent="0.55000000000000004">
      <c r="A51" s="7" t="s">
        <v>50</v>
      </c>
      <c r="B51" s="9">
        <f ca="1">ROUND(テーブル6[[#This Row],[居住者]],-3)</f>
        <v>169000</v>
      </c>
      <c r="C51" s="9">
        <f ca="1">ROUND(テーブル6[[#This Row],[勤務者]],-3)</f>
        <v>8000</v>
      </c>
      <c r="D51" s="9">
        <f ca="1">ROUND(テーブル6[[#This Row],[来街者]],-3)</f>
        <v>83000</v>
      </c>
      <c r="E51" s="9">
        <f ca="1">ROUND(テーブル6[[#This Row],[平日]],-2)</f>
        <v>200</v>
      </c>
      <c r="F51" s="9">
        <f ca="1">ROUND(テーブル6[[#This Row],[休日]],-2)</f>
        <v>200</v>
      </c>
      <c r="G51" s="9"/>
      <c r="I51" s="7" t="s">
        <v>50</v>
      </c>
      <c r="J51" s="9">
        <f ca="1">ROUND(テーブル7[[#This Row],[居住者]],-3)</f>
        <v>214000</v>
      </c>
      <c r="K51" s="9">
        <f ca="1">ROUND(テーブル7[[#This Row],[勤務者]],-3)</f>
        <v>25000</v>
      </c>
      <c r="L51" s="9">
        <f ca="1">ROUND(テーブル7[[#This Row],[来街者]],-3)</f>
        <v>84000</v>
      </c>
      <c r="M51" s="9">
        <f ca="1">ROUND(テーブル7[[#This Row],[平日]],-2)</f>
        <v>200</v>
      </c>
      <c r="N51" s="9">
        <f ca="1">ROUND(テーブル7[[#This Row],[休日]],-2)</f>
        <v>200</v>
      </c>
      <c r="O51" s="9"/>
      <c r="P51" s="11"/>
      <c r="Q51" s="9" t="s">
        <v>50</v>
      </c>
      <c r="R51" s="9">
        <f ca="1">ROUND(テーブル716[[#This Row],[居住者]],-3)</f>
        <v>221000</v>
      </c>
      <c r="S51" s="9">
        <f ca="1">ROUND(テーブル716[[#This Row],[勤務者]],-3)</f>
        <v>47000</v>
      </c>
      <c r="T51" s="9">
        <f ca="1">ROUND(テーブル716[[#This Row],[来街者]],-3)</f>
        <v>81000</v>
      </c>
      <c r="U51" s="9">
        <f ca="1">ROUND(テーブル716[[#This Row],[平日]],-2)</f>
        <v>200</v>
      </c>
      <c r="V51" s="9">
        <f ca="1">ROUND(テーブル716[[#This Row],[休日]],-2)</f>
        <v>200</v>
      </c>
      <c r="W51" s="9"/>
      <c r="Y51" s="9" t="s">
        <v>50</v>
      </c>
      <c r="Z51" s="9">
        <f ca="1">ROUND(テーブル71627[[#This Row],[居住者]],-3)</f>
        <v>168000</v>
      </c>
      <c r="AA51" s="9">
        <f ca="1">ROUND(テーブル71627[[#This Row],[勤務者]],-3)</f>
        <v>33000</v>
      </c>
      <c r="AB51" s="9">
        <f ca="1">ROUND(テーブル71627[[#This Row],[来街者]],-3)</f>
        <v>75000</v>
      </c>
      <c r="AC51" s="9">
        <f ca="1">ROUND(テーブル71627[[#This Row],[平日]],-2)</f>
        <v>200</v>
      </c>
      <c r="AD51" s="9">
        <f ca="1">ROUND(テーブル71627[[#This Row],[休日]],-2)</f>
        <v>200</v>
      </c>
      <c r="AE51" s="9"/>
      <c r="AG51" s="9" t="s">
        <v>50</v>
      </c>
      <c r="AH51">
        <f ca="1">ROUND(テーブル7162724[[#This Row],[居住者]],-3)</f>
        <v>146000</v>
      </c>
      <c r="AI51">
        <f ca="1">ROUND(テーブル7162724[[#This Row],[勤務者]],-3)</f>
        <v>24000</v>
      </c>
      <c r="AJ51">
        <f ca="1">ROUND(テーブル7162724[[#This Row],[来街者]],-3)</f>
        <v>67000</v>
      </c>
      <c r="AK51">
        <f ca="1">ROUND(テーブル7162724[[#This Row],[平日]],-2)</f>
        <v>200</v>
      </c>
      <c r="AL51">
        <f ca="1">ROUND(テーブル7162724[[#This Row],[休日]],-2)</f>
        <v>200</v>
      </c>
    </row>
    <row r="53" spans="1:38" x14ac:dyDescent="0.55000000000000004">
      <c r="A53" t="s">
        <v>63</v>
      </c>
    </row>
    <row r="54" spans="1:38" x14ac:dyDescent="0.55000000000000004">
      <c r="A54" t="s">
        <v>64</v>
      </c>
    </row>
    <row r="56" spans="1:38" x14ac:dyDescent="0.55000000000000004">
      <c r="H56" s="1"/>
    </row>
    <row r="57" spans="1:38" x14ac:dyDescent="0.55000000000000004">
      <c r="H57" s="3"/>
    </row>
    <row r="58" spans="1:38" x14ac:dyDescent="0.55000000000000004">
      <c r="H58" s="10"/>
    </row>
    <row r="59" spans="1:38" x14ac:dyDescent="0.55000000000000004">
      <c r="H59" s="10"/>
    </row>
    <row r="60" spans="1:38" x14ac:dyDescent="0.55000000000000004">
      <c r="H60" s="10"/>
    </row>
    <row r="61" spans="1:38" x14ac:dyDescent="0.55000000000000004">
      <c r="H61" s="10"/>
    </row>
    <row r="62" spans="1:38" x14ac:dyDescent="0.55000000000000004">
      <c r="H62" s="10"/>
    </row>
    <row r="63" spans="1:38" x14ac:dyDescent="0.55000000000000004">
      <c r="H63" s="10"/>
    </row>
    <row r="64" spans="1:38" x14ac:dyDescent="0.55000000000000004">
      <c r="H64" s="10"/>
    </row>
    <row r="65" spans="8:8" x14ac:dyDescent="0.55000000000000004">
      <c r="H65" s="10"/>
    </row>
    <row r="66" spans="8:8" x14ac:dyDescent="0.55000000000000004">
      <c r="H66" s="10"/>
    </row>
    <row r="67" spans="8:8" x14ac:dyDescent="0.55000000000000004">
      <c r="H67" s="10"/>
    </row>
    <row r="68" spans="8:8" x14ac:dyDescent="0.55000000000000004">
      <c r="H68" s="10"/>
    </row>
    <row r="69" spans="8:8" x14ac:dyDescent="0.55000000000000004">
      <c r="H69" s="10"/>
    </row>
    <row r="70" spans="8:8" x14ac:dyDescent="0.55000000000000004">
      <c r="H70" s="10"/>
    </row>
    <row r="71" spans="8:8" x14ac:dyDescent="0.55000000000000004">
      <c r="H71" s="10"/>
    </row>
    <row r="72" spans="8:8" x14ac:dyDescent="0.55000000000000004">
      <c r="H72" s="10"/>
    </row>
    <row r="73" spans="8:8" x14ac:dyDescent="0.55000000000000004">
      <c r="H73" s="10"/>
    </row>
    <row r="74" spans="8:8" x14ac:dyDescent="0.55000000000000004">
      <c r="H74" s="10"/>
    </row>
    <row r="75" spans="8:8" x14ac:dyDescent="0.55000000000000004">
      <c r="H75" s="10"/>
    </row>
    <row r="76" spans="8:8" x14ac:dyDescent="0.55000000000000004">
      <c r="H76" s="10"/>
    </row>
    <row r="77" spans="8:8" x14ac:dyDescent="0.55000000000000004">
      <c r="H77" s="10"/>
    </row>
    <row r="78" spans="8:8" x14ac:dyDescent="0.55000000000000004">
      <c r="H78" s="10"/>
    </row>
    <row r="79" spans="8:8" x14ac:dyDescent="0.55000000000000004">
      <c r="H79" s="10"/>
    </row>
    <row r="80" spans="8:8" x14ac:dyDescent="0.55000000000000004">
      <c r="H80" s="10"/>
    </row>
    <row r="81" spans="8:8" x14ac:dyDescent="0.55000000000000004">
      <c r="H81" s="10"/>
    </row>
    <row r="82" spans="8:8" x14ac:dyDescent="0.55000000000000004">
      <c r="H82" s="10"/>
    </row>
    <row r="83" spans="8:8" x14ac:dyDescent="0.55000000000000004">
      <c r="H83" s="10"/>
    </row>
    <row r="84" spans="8:8" x14ac:dyDescent="0.55000000000000004">
      <c r="H84" s="10"/>
    </row>
    <row r="85" spans="8:8" x14ac:dyDescent="0.55000000000000004">
      <c r="H85" s="10"/>
    </row>
    <row r="86" spans="8:8" x14ac:dyDescent="0.55000000000000004">
      <c r="H86" s="10"/>
    </row>
    <row r="87" spans="8:8" x14ac:dyDescent="0.55000000000000004">
      <c r="H87" s="10"/>
    </row>
    <row r="88" spans="8:8" x14ac:dyDescent="0.55000000000000004">
      <c r="H88" s="10"/>
    </row>
    <row r="89" spans="8:8" x14ac:dyDescent="0.55000000000000004">
      <c r="H89" s="10"/>
    </row>
    <row r="90" spans="8:8" x14ac:dyDescent="0.55000000000000004">
      <c r="H90" s="10"/>
    </row>
    <row r="91" spans="8:8" x14ac:dyDescent="0.55000000000000004">
      <c r="H91" s="10"/>
    </row>
    <row r="92" spans="8:8" x14ac:dyDescent="0.55000000000000004">
      <c r="H92" s="10"/>
    </row>
    <row r="93" spans="8:8" x14ac:dyDescent="0.55000000000000004">
      <c r="H93" s="10"/>
    </row>
    <row r="94" spans="8:8" x14ac:dyDescent="0.55000000000000004">
      <c r="H94" s="10"/>
    </row>
    <row r="95" spans="8:8" x14ac:dyDescent="0.55000000000000004">
      <c r="H95" s="10"/>
    </row>
    <row r="96" spans="8:8" x14ac:dyDescent="0.55000000000000004">
      <c r="H96" s="10"/>
    </row>
    <row r="97" spans="8:8" x14ac:dyDescent="0.55000000000000004">
      <c r="H97" s="10"/>
    </row>
    <row r="98" spans="8:8" x14ac:dyDescent="0.55000000000000004">
      <c r="H98" s="10"/>
    </row>
    <row r="99" spans="8:8" x14ac:dyDescent="0.55000000000000004">
      <c r="H99" s="10"/>
    </row>
    <row r="100" spans="8:8" x14ac:dyDescent="0.55000000000000004">
      <c r="H100" s="10"/>
    </row>
    <row r="101" spans="8:8" x14ac:dyDescent="0.55000000000000004">
      <c r="H101" s="10"/>
    </row>
    <row r="102" spans="8:8" x14ac:dyDescent="0.55000000000000004">
      <c r="H102" s="10"/>
    </row>
    <row r="103" spans="8:8" x14ac:dyDescent="0.55000000000000004">
      <c r="H103" s="10"/>
    </row>
    <row r="104" spans="8:8" x14ac:dyDescent="0.55000000000000004">
      <c r="H104" s="10"/>
    </row>
    <row r="105" spans="8:8" x14ac:dyDescent="0.55000000000000004">
      <c r="H105" s="10"/>
    </row>
  </sheetData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9" orientation="landscape" r:id="rId1"/>
  <tableParts count="5"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4"/>
  <sheetViews>
    <sheetView topLeftCell="Y33" zoomScale="55" zoomScaleNormal="55" workbookViewId="0">
      <selection activeCell="AP46" sqref="AP46"/>
    </sheetView>
  </sheetViews>
  <sheetFormatPr defaultRowHeight="18" x14ac:dyDescent="0.55000000000000004"/>
  <sheetData>
    <row r="1" spans="1:38" x14ac:dyDescent="0.55000000000000004">
      <c r="A1" s="2" t="s">
        <v>60</v>
      </c>
      <c r="I1" s="2"/>
    </row>
    <row r="2" spans="1:38" x14ac:dyDescent="0.55000000000000004">
      <c r="A2" t="s">
        <v>57</v>
      </c>
      <c r="E2" s="1"/>
      <c r="F2" s="1" t="s">
        <v>56</v>
      </c>
      <c r="G2" s="1"/>
      <c r="M2" s="1"/>
      <c r="N2" s="1" t="s">
        <v>56</v>
      </c>
      <c r="O2" s="1"/>
      <c r="U2" s="1"/>
      <c r="V2" s="1" t="s">
        <v>56</v>
      </c>
      <c r="W2" s="1"/>
      <c r="AD2" s="1" t="s">
        <v>56</v>
      </c>
      <c r="AE2" s="1"/>
      <c r="AL2" s="1" t="s">
        <v>56</v>
      </c>
    </row>
    <row r="3" spans="1:38" x14ac:dyDescent="0.55000000000000004">
      <c r="A3" s="6" t="s">
        <v>54</v>
      </c>
      <c r="B3" s="6" t="s">
        <v>0</v>
      </c>
      <c r="C3" s="6" t="s">
        <v>1</v>
      </c>
      <c r="D3" s="6" t="s">
        <v>2</v>
      </c>
      <c r="E3" s="6" t="s">
        <v>52</v>
      </c>
      <c r="F3" s="6" t="s">
        <v>53</v>
      </c>
      <c r="G3" s="6"/>
      <c r="I3" s="6" t="s">
        <v>55</v>
      </c>
      <c r="J3" s="6" t="s">
        <v>0</v>
      </c>
      <c r="K3" s="6" t="s">
        <v>1</v>
      </c>
      <c r="L3" s="6" t="s">
        <v>2</v>
      </c>
      <c r="M3" s="6" t="s">
        <v>52</v>
      </c>
      <c r="N3" s="6" t="s">
        <v>53</v>
      </c>
      <c r="O3" s="6"/>
      <c r="Q3" s="6" t="s">
        <v>65</v>
      </c>
      <c r="R3" s="6" t="s">
        <v>0</v>
      </c>
      <c r="S3" s="6" t="s">
        <v>1</v>
      </c>
      <c r="T3" s="6" t="s">
        <v>2</v>
      </c>
      <c r="U3" s="6" t="s">
        <v>52</v>
      </c>
      <c r="V3" s="6" t="s">
        <v>53</v>
      </c>
      <c r="W3" s="6"/>
      <c r="Y3" s="6" t="s">
        <v>68</v>
      </c>
      <c r="Z3" s="6" t="s">
        <v>0</v>
      </c>
      <c r="AA3" s="6" t="s">
        <v>1</v>
      </c>
      <c r="AB3" s="6" t="s">
        <v>2</v>
      </c>
      <c r="AC3" s="6" t="s">
        <v>52</v>
      </c>
      <c r="AD3" s="6" t="s">
        <v>53</v>
      </c>
      <c r="AE3" s="6"/>
      <c r="AG3" s="6" t="s">
        <v>69</v>
      </c>
      <c r="AH3" s="6" t="s">
        <v>0</v>
      </c>
      <c r="AI3" s="6" t="s">
        <v>1</v>
      </c>
      <c r="AJ3" s="6" t="s">
        <v>2</v>
      </c>
      <c r="AK3" s="6" t="s">
        <v>52</v>
      </c>
      <c r="AL3" s="6" t="s">
        <v>53</v>
      </c>
    </row>
    <row r="4" spans="1:38" x14ac:dyDescent="0.55000000000000004">
      <c r="A4" s="9" t="s">
        <v>3</v>
      </c>
      <c r="B4" s="9">
        <f ca="1">ROUND(テーブル8[[#This Row],[居住者]],-3)</f>
        <v>163000</v>
      </c>
      <c r="C4" s="9">
        <f ca="1">ROUND(テーブル8[[#This Row],[勤務者]],-3)</f>
        <v>3000</v>
      </c>
      <c r="D4" s="9">
        <f ca="1">ROUND(テーブル8[[#This Row],[来街者]],-3)</f>
        <v>27000</v>
      </c>
      <c r="E4" s="9">
        <f ca="1">ROUND(テーブル8[[#This Row],[平日]],-1)</f>
        <v>60</v>
      </c>
      <c r="F4" s="9">
        <f ca="1">ROUND(テーブル8[[#This Row],[休日]],-1)</f>
        <v>100</v>
      </c>
      <c r="G4" s="9"/>
      <c r="H4" s="11"/>
      <c r="I4" s="9" t="s">
        <v>3</v>
      </c>
      <c r="J4" s="9">
        <f ca="1">ROUND(テーブル9[[#This Row],[居住者]],-3)</f>
        <v>211000</v>
      </c>
      <c r="K4" s="9">
        <f ca="1">ROUND(テーブル9[[#This Row],[勤務者]],-3)</f>
        <v>5000</v>
      </c>
      <c r="L4" s="9">
        <f ca="1">ROUND(テーブル9[[#This Row],[来街者]],-3)</f>
        <v>18000</v>
      </c>
      <c r="M4" s="9">
        <f ca="1">ROUND(テーブル9[[#This Row],[平日]],-1)</f>
        <v>40</v>
      </c>
      <c r="N4" s="9">
        <f ca="1">ROUND(テーブル9[[#This Row],[休日]],-1)</f>
        <v>60</v>
      </c>
      <c r="O4" s="9"/>
      <c r="P4" s="11"/>
      <c r="Q4" s="9" t="s">
        <v>3</v>
      </c>
      <c r="R4" s="21">
        <f ca="1">ROUND(テーブル919[[#This Row],[居住者]],-3)</f>
        <v>172000</v>
      </c>
      <c r="S4" s="21">
        <f ca="1">ROUND(テーブル919[[#This Row],[勤務者]],-3)</f>
        <v>7000</v>
      </c>
      <c r="T4" s="21">
        <f ca="1">ROUND(テーブル919[[#This Row],[来街者]],-3)</f>
        <v>26000</v>
      </c>
      <c r="U4" s="21">
        <f ca="1">ROUND(テーブル919[[#This Row],[平日]],-1)</f>
        <v>60</v>
      </c>
      <c r="V4" s="21">
        <f ca="1">ROUND(テーブル919[[#This Row],[休日]],-1)</f>
        <v>90</v>
      </c>
      <c r="W4" s="21"/>
      <c r="Y4" s="9" t="s">
        <v>3</v>
      </c>
      <c r="Z4" s="21">
        <f ca="1">ROUND(テーブル91926[[#This Row],[居住者]],-3)</f>
        <v>175000</v>
      </c>
      <c r="AA4" s="21">
        <f ca="1">ROUND(テーブル91926[[#This Row],[勤務者]],-3)</f>
        <v>12000</v>
      </c>
      <c r="AB4" s="21">
        <f ca="1">ROUND(テーブル91926[[#This Row],[来街者]],-3)</f>
        <v>23000</v>
      </c>
      <c r="AC4" s="21">
        <f ca="1">ROUND(テーブル91926[[#This Row],[平日]],-1)</f>
        <v>60</v>
      </c>
      <c r="AD4" s="21">
        <f ca="1">ROUND(テーブル91926[[#This Row],[休日]],-1)</f>
        <v>80</v>
      </c>
      <c r="AE4" s="21"/>
      <c r="AG4" s="9" t="s">
        <v>3</v>
      </c>
      <c r="AH4">
        <f ca="1">ROUND(テーブル9192623[[#This Row],[居住者]],-3)</f>
        <v>212000</v>
      </c>
      <c r="AI4">
        <f ca="1">ROUND(テーブル9192623[[#This Row],[勤務者]],-3)</f>
        <v>13000</v>
      </c>
      <c r="AJ4">
        <f ca="1">ROUND(テーブル9192623[[#This Row],[来街者]],-3)</f>
        <v>19000</v>
      </c>
      <c r="AK4">
        <f ca="1">ROUND(テーブル9192623[[#This Row],[平日]],-1)</f>
        <v>40</v>
      </c>
      <c r="AL4">
        <f ca="1">ROUND(テーブル9192623[[#This Row],[休日]],-1)</f>
        <v>70</v>
      </c>
    </row>
    <row r="5" spans="1:38" x14ac:dyDescent="0.55000000000000004">
      <c r="A5" s="9" t="s">
        <v>4</v>
      </c>
      <c r="B5" s="9">
        <f ca="1">ROUND(テーブル8[[#This Row],[居住者]],-3)</f>
        <v>161000</v>
      </c>
      <c r="C5" s="9">
        <f ca="1">ROUND(テーブル8[[#This Row],[勤務者]],-3)</f>
        <v>11000</v>
      </c>
      <c r="D5" s="9">
        <f ca="1">ROUND(テーブル8[[#This Row],[来街者]],-3)</f>
        <v>30000</v>
      </c>
      <c r="E5" s="9">
        <f ca="1">ROUND(テーブル8[[#This Row],[平日]],-1)</f>
        <v>70</v>
      </c>
      <c r="F5" s="9">
        <f ca="1">ROUND(テーブル8[[#This Row],[休日]],-1)</f>
        <v>100</v>
      </c>
      <c r="G5" s="9"/>
      <c r="H5" s="11"/>
      <c r="I5" s="9" t="s">
        <v>4</v>
      </c>
      <c r="J5" s="9">
        <f ca="1">ROUND(テーブル9[[#This Row],[居住者]],-3)</f>
        <v>206000</v>
      </c>
      <c r="K5" s="9">
        <f ca="1">ROUND(テーブル9[[#This Row],[勤務者]],-3)</f>
        <v>5000</v>
      </c>
      <c r="L5" s="9">
        <f ca="1">ROUND(テーブル9[[#This Row],[来街者]],-3)</f>
        <v>20000</v>
      </c>
      <c r="M5" s="9">
        <f ca="1">ROUND(テーブル9[[#This Row],[平日]],-1)</f>
        <v>50</v>
      </c>
      <c r="N5" s="9">
        <f ca="1">ROUND(テーブル9[[#This Row],[休日]],-1)</f>
        <v>70</v>
      </c>
      <c r="O5" s="9"/>
      <c r="P5" s="11"/>
      <c r="Q5" s="9" t="s">
        <v>4</v>
      </c>
      <c r="R5" s="21">
        <f ca="1">ROUND(テーブル919[[#This Row],[居住者]],-3)</f>
        <v>169000</v>
      </c>
      <c r="S5" s="21">
        <f ca="1">ROUND(テーブル919[[#This Row],[勤務者]],-3)</f>
        <v>7000</v>
      </c>
      <c r="T5" s="21">
        <f ca="1">ROUND(テーブル919[[#This Row],[来街者]],-3)</f>
        <v>26000</v>
      </c>
      <c r="U5" s="21">
        <f ca="1">ROUND(テーブル919[[#This Row],[平日]],-1)</f>
        <v>60</v>
      </c>
      <c r="V5" s="21">
        <f ca="1">ROUND(テーブル919[[#This Row],[休日]],-2)</f>
        <v>100</v>
      </c>
      <c r="W5" s="21"/>
      <c r="Y5" s="9" t="s">
        <v>4</v>
      </c>
      <c r="Z5" s="21">
        <f ca="1">ROUND(テーブル91926[[#This Row],[居住者]],-3)</f>
        <v>174000</v>
      </c>
      <c r="AA5" s="21">
        <f ca="1">ROUND(テーブル91926[[#This Row],[勤務者]],-3)</f>
        <v>12000</v>
      </c>
      <c r="AB5" s="21">
        <f ca="1">ROUND(テーブル91926[[#This Row],[来街者]],-3)</f>
        <v>27000</v>
      </c>
      <c r="AC5" s="21">
        <f ca="1">ROUND(テーブル91926[[#This Row],[平日]],-1)</f>
        <v>70</v>
      </c>
      <c r="AD5" s="21">
        <f ca="1">ROUND(テーブル91926[[#This Row],[休日]],-1)</f>
        <v>80</v>
      </c>
      <c r="AE5" s="21"/>
      <c r="AG5" s="9" t="s">
        <v>4</v>
      </c>
      <c r="AH5">
        <f ca="1">ROUND(テーブル9192623[[#This Row],[居住者]],-3)</f>
        <v>212000</v>
      </c>
      <c r="AI5">
        <f ca="1">ROUND(テーブル9192623[[#This Row],[勤務者]],-3)</f>
        <v>15000</v>
      </c>
      <c r="AJ5">
        <f ca="1">ROUND(テーブル9192623[[#This Row],[来街者]],-3)</f>
        <v>23000</v>
      </c>
      <c r="AK5">
        <f ca="1">ROUND(テーブル9192623[[#This Row],[平日]],-1)</f>
        <v>60</v>
      </c>
      <c r="AL5">
        <f ca="1">ROUND(テーブル9192623[[#This Row],[休日]],-1)</f>
        <v>70</v>
      </c>
    </row>
    <row r="6" spans="1:38" x14ac:dyDescent="0.55000000000000004">
      <c r="A6" s="9" t="s">
        <v>5</v>
      </c>
      <c r="B6" s="9">
        <f ca="1">ROUND(テーブル8[[#This Row],[居住者]],-3)</f>
        <v>156000</v>
      </c>
      <c r="C6" s="9">
        <f ca="1">ROUND(テーブル8[[#This Row],[勤務者]],-3)</f>
        <v>11000</v>
      </c>
      <c r="D6" s="9">
        <f ca="1">ROUND(テーブル8[[#This Row],[来街者]],-3)</f>
        <v>35000</v>
      </c>
      <c r="E6" s="9">
        <f ca="1">ROUND(テーブル8[[#This Row],[平日]],-1)</f>
        <v>80</v>
      </c>
      <c r="F6" s="9">
        <f ca="1">ROUND(テーブル8[[#This Row],[休日]],-1)</f>
        <v>120</v>
      </c>
      <c r="G6" s="9"/>
      <c r="H6" s="11"/>
      <c r="I6" s="9" t="s">
        <v>5</v>
      </c>
      <c r="J6" s="9">
        <f ca="1">ROUND(テーブル9[[#This Row],[居住者]],-3)</f>
        <v>199000</v>
      </c>
      <c r="K6" s="9">
        <f ca="1">ROUND(テーブル9[[#This Row],[勤務者]],-3)</f>
        <v>5000</v>
      </c>
      <c r="L6" s="9">
        <f ca="1">ROUND(テーブル9[[#This Row],[来街者]],-3)</f>
        <v>24000</v>
      </c>
      <c r="M6" s="9">
        <f ca="1">ROUND(テーブル9[[#This Row],[平日]],-1)</f>
        <v>50</v>
      </c>
      <c r="N6" s="9">
        <f ca="1">ROUND(テーブル9[[#This Row],[休日]],-1)</f>
        <v>80</v>
      </c>
      <c r="O6" s="9"/>
      <c r="P6" s="11"/>
      <c r="Q6" s="9" t="s">
        <v>5</v>
      </c>
      <c r="R6" s="21">
        <f ca="1">ROUND(テーブル919[[#This Row],[居住者]],-3)</f>
        <v>166000</v>
      </c>
      <c r="S6" s="21">
        <f ca="1">ROUND(テーブル919[[#This Row],[勤務者]],-3)</f>
        <v>6000</v>
      </c>
      <c r="T6" s="21">
        <f ca="1">ROUND(テーブル919[[#This Row],[来街者]],-3)</f>
        <v>29000</v>
      </c>
      <c r="U6" s="21">
        <f ca="1">ROUND(テーブル919[[#This Row],[平日]],-1)</f>
        <v>70</v>
      </c>
      <c r="V6" s="21">
        <f ca="1">ROUND(テーブル919[[#This Row],[休日]],-2)</f>
        <v>100</v>
      </c>
      <c r="W6" s="21"/>
      <c r="Y6" s="9" t="s">
        <v>5</v>
      </c>
      <c r="Z6" s="21">
        <f ca="1">ROUND(テーブル91926[[#This Row],[居住者]],-3)</f>
        <v>170000</v>
      </c>
      <c r="AA6" s="21">
        <f ca="1">ROUND(テーブル91926[[#This Row],[勤務者]],-3)</f>
        <v>12000</v>
      </c>
      <c r="AB6" s="21">
        <f ca="1">ROUND(テーブル91926[[#This Row],[来街者]],-3)</f>
        <v>33000</v>
      </c>
      <c r="AC6" s="21">
        <f ca="1">ROUND(テーブル91926[[#This Row],[平日]],-1)</f>
        <v>90</v>
      </c>
      <c r="AD6" s="21">
        <f ca="1">ROUND(テーブル91926[[#This Row],[休日]],-1)</f>
        <v>90</v>
      </c>
      <c r="AE6" s="21"/>
      <c r="AG6" s="9" t="s">
        <v>5</v>
      </c>
      <c r="AH6">
        <f ca="1">ROUND(テーブル9192623[[#This Row],[居住者]],-3)</f>
        <v>209000</v>
      </c>
      <c r="AI6">
        <f ca="1">ROUND(テーブル9192623[[#This Row],[勤務者]],-3)</f>
        <v>15000</v>
      </c>
      <c r="AJ6">
        <f ca="1">ROUND(テーブル9192623[[#This Row],[来街者]],-3)</f>
        <v>26000</v>
      </c>
      <c r="AK6">
        <f ca="1">ROUND(テーブル9192623[[#This Row],[平日]],-1)</f>
        <v>60</v>
      </c>
      <c r="AL6">
        <f ca="1">ROUND(テーブル9192623[[#This Row],[休日]],-1)</f>
        <v>90</v>
      </c>
    </row>
    <row r="7" spans="1:38" x14ac:dyDescent="0.55000000000000004">
      <c r="A7" s="9" t="s">
        <v>6</v>
      </c>
      <c r="B7" s="9">
        <f ca="1">ROUND(テーブル8[[#This Row],[居住者]],-3)</f>
        <v>152000</v>
      </c>
      <c r="C7" s="9">
        <f ca="1">ROUND(テーブル8[[#This Row],[勤務者]],-3)</f>
        <v>15000</v>
      </c>
      <c r="D7" s="9">
        <f ca="1">ROUND(テーブル8[[#This Row],[来街者]],-3)</f>
        <v>35000</v>
      </c>
      <c r="E7" s="9">
        <f ca="1">ROUND(テーブル8[[#This Row],[平日]],-1)</f>
        <v>80</v>
      </c>
      <c r="F7" s="9">
        <f ca="1">ROUND(テーブル8[[#This Row],[休日]],-1)</f>
        <v>130</v>
      </c>
      <c r="G7" s="9"/>
      <c r="H7" s="11"/>
      <c r="I7" s="9" t="s">
        <v>6</v>
      </c>
      <c r="J7" s="9">
        <f ca="1">ROUND(テーブル9[[#This Row],[居住者]],-3)</f>
        <v>194000</v>
      </c>
      <c r="K7" s="9">
        <f ca="1">ROUND(テーブル9[[#This Row],[勤務者]],-3)</f>
        <v>7000</v>
      </c>
      <c r="L7" s="9">
        <f ca="1">ROUND(テーブル9[[#This Row],[来街者]],-3)</f>
        <v>24000</v>
      </c>
      <c r="M7" s="9">
        <f ca="1">ROUND(テーブル9[[#This Row],[平日]],-1)</f>
        <v>60</v>
      </c>
      <c r="N7" s="9">
        <f ca="1">ROUND(テーブル9[[#This Row],[休日]],-1)</f>
        <v>80</v>
      </c>
      <c r="O7" s="9"/>
      <c r="P7" s="11"/>
      <c r="Q7" s="9" t="s">
        <v>6</v>
      </c>
      <c r="R7" s="21">
        <f ca="1">ROUND(テーブル919[[#This Row],[居住者]],-3)</f>
        <v>161000</v>
      </c>
      <c r="S7" s="21">
        <f ca="1">ROUND(テーブル919[[#This Row],[勤務者]],-3)</f>
        <v>10000</v>
      </c>
      <c r="T7" s="21">
        <f ca="1">ROUND(テーブル919[[#This Row],[来街者]],-3)</f>
        <v>31000</v>
      </c>
      <c r="U7" s="21">
        <f ca="1">ROUND(テーブル919[[#This Row],[平日]],-1)</f>
        <v>80</v>
      </c>
      <c r="V7" s="21">
        <f ca="1">ROUND(テーブル919[[#This Row],[休日]],-2)</f>
        <v>100</v>
      </c>
      <c r="W7" s="21"/>
      <c r="Y7" s="9" t="s">
        <v>6</v>
      </c>
      <c r="Z7" s="21">
        <f ca="1">ROUND(テーブル91926[[#This Row],[居住者]],-3)</f>
        <v>168000</v>
      </c>
      <c r="AA7" s="21">
        <f ca="1">ROUND(テーブル91926[[#This Row],[勤務者]],-3)</f>
        <v>16000</v>
      </c>
      <c r="AB7" s="21">
        <f ca="1">ROUND(テーブル91926[[#This Row],[来街者]],-3)</f>
        <v>36000</v>
      </c>
      <c r="AC7" s="21">
        <f ca="1">ROUND(テーブル91926[[#This Row],[平日]],-2)</f>
        <v>100</v>
      </c>
      <c r="AD7" s="21">
        <f ca="1">ROUND(テーブル91926[[#This Row],[休日]],-2)</f>
        <v>100</v>
      </c>
      <c r="AE7" s="21"/>
      <c r="AG7" s="9" t="s">
        <v>6</v>
      </c>
      <c r="AH7">
        <f ca="1">ROUND(テーブル9192623[[#This Row],[居住者]],-3)</f>
        <v>205000</v>
      </c>
      <c r="AI7">
        <f ca="1">ROUND(テーブル9192623[[#This Row],[勤務者]],-3)</f>
        <v>17000</v>
      </c>
      <c r="AJ7">
        <f ca="1">ROUND(テーブル9192623[[#This Row],[来街者]],-3)</f>
        <v>24000</v>
      </c>
      <c r="AK7">
        <f ca="1">ROUND(テーブル9192623[[#This Row],[平日]],-1)</f>
        <v>60</v>
      </c>
      <c r="AL7">
        <f ca="1">ROUND(テーブル9192623[[#This Row],[休日]],-1)</f>
        <v>90</v>
      </c>
    </row>
    <row r="8" spans="1:38" x14ac:dyDescent="0.55000000000000004">
      <c r="A8" s="9" t="s">
        <v>7</v>
      </c>
      <c r="B8" s="9">
        <f ca="1">ROUND(テーブル8[[#This Row],[居住者]],-3)</f>
        <v>138000</v>
      </c>
      <c r="C8" s="9">
        <f ca="1">ROUND(テーブル8[[#This Row],[勤務者]],-3)</f>
        <v>22000</v>
      </c>
      <c r="D8" s="9">
        <f ca="1">ROUND(テーブル8[[#This Row],[来街者]],-3)</f>
        <v>34000</v>
      </c>
      <c r="E8" s="9">
        <f ca="1">ROUND(テーブル8[[#This Row],[平日]],-1)</f>
        <v>80</v>
      </c>
      <c r="F8" s="9">
        <f ca="1">ROUND(テーブル8[[#This Row],[休日]],-1)</f>
        <v>120</v>
      </c>
      <c r="G8" s="9"/>
      <c r="H8" s="11"/>
      <c r="I8" s="9" t="s">
        <v>7</v>
      </c>
      <c r="J8" s="9">
        <f ca="1">ROUND(テーブル9[[#This Row],[居住者]],-3)</f>
        <v>176000</v>
      </c>
      <c r="K8" s="9">
        <f ca="1">ROUND(テーブル9[[#This Row],[勤務者]],-3)</f>
        <v>7000</v>
      </c>
      <c r="L8" s="9">
        <f ca="1">ROUND(テーブル9[[#This Row],[来街者]],-3)</f>
        <v>21000</v>
      </c>
      <c r="M8" s="9">
        <f ca="1">ROUND(テーブル9[[#This Row],[平日]],-1)</f>
        <v>50</v>
      </c>
      <c r="N8" s="9">
        <f ca="1">ROUND(テーブル9[[#This Row],[休日]],-1)</f>
        <v>70</v>
      </c>
      <c r="O8" s="9"/>
      <c r="P8" s="11"/>
      <c r="Q8" s="9" t="s">
        <v>7</v>
      </c>
      <c r="R8" s="21">
        <f ca="1">ROUND(テーブル919[[#This Row],[居住者]],-3)</f>
        <v>146000</v>
      </c>
      <c r="S8" s="21">
        <f ca="1">ROUND(テーブル919[[#This Row],[勤務者]],-3)</f>
        <v>14000</v>
      </c>
      <c r="T8" s="21">
        <f ca="1">ROUND(テーブル919[[#This Row],[来街者]],-3)</f>
        <v>31000</v>
      </c>
      <c r="U8" s="21">
        <f ca="1">ROUND(テーブル919[[#This Row],[平日]],-1)</f>
        <v>80</v>
      </c>
      <c r="V8" s="21">
        <f ca="1">ROUND(テーブル919[[#This Row],[休日]],-2)</f>
        <v>100</v>
      </c>
      <c r="W8" s="21"/>
      <c r="Y8" s="9" t="s">
        <v>7</v>
      </c>
      <c r="Z8" s="21">
        <f ca="1">ROUND(テーブル91926[[#This Row],[居住者]],-3)</f>
        <v>163000</v>
      </c>
      <c r="AA8" s="21">
        <f ca="1">ROUND(テーブル91926[[#This Row],[勤務者]],-3)</f>
        <v>18000</v>
      </c>
      <c r="AB8" s="21">
        <f ca="1">ROUND(テーブル91926[[#This Row],[来街者]],-3)</f>
        <v>44000</v>
      </c>
      <c r="AC8" s="21">
        <f ca="1">ROUND(テーブル91926[[#This Row],[平日]],-2)</f>
        <v>100</v>
      </c>
      <c r="AD8" s="21">
        <f ca="1">ROUND(テーブル91926[[#This Row],[休日]],-2)</f>
        <v>100</v>
      </c>
      <c r="AE8" s="21"/>
      <c r="AG8" s="9" t="s">
        <v>7</v>
      </c>
      <c r="AH8">
        <f ca="1">ROUND(テーブル9192623[[#This Row],[居住者]],-3)</f>
        <v>207000</v>
      </c>
      <c r="AI8">
        <f ca="1">ROUND(テーブル9192623[[#This Row],[勤務者]],-3)</f>
        <v>19000</v>
      </c>
      <c r="AJ8">
        <f ca="1">ROUND(テーブル9192623[[#This Row],[来街者]],-3)</f>
        <v>27000</v>
      </c>
      <c r="AK8">
        <f ca="1">ROUND(テーブル9192623[[#This Row],[平日]],-1)</f>
        <v>70</v>
      </c>
      <c r="AL8">
        <f ca="1">ROUND(テーブル9192623[[#This Row],[休日]],-2)</f>
        <v>100</v>
      </c>
    </row>
    <row r="9" spans="1:38" x14ac:dyDescent="0.55000000000000004">
      <c r="A9" s="9" t="s">
        <v>8</v>
      </c>
      <c r="B9" s="9">
        <f ca="1">ROUND(テーブル8[[#This Row],[居住者]],-3)</f>
        <v>132000</v>
      </c>
      <c r="C9" s="9">
        <f ca="1">ROUND(テーブル8[[#This Row],[勤務者]],-3)</f>
        <v>45000</v>
      </c>
      <c r="D9" s="9">
        <f ca="1">ROUND(テーブル8[[#This Row],[来街者]],-3)</f>
        <v>46000</v>
      </c>
      <c r="E9" s="9">
        <f ca="1">ROUND(テーブル8[[#This Row],[平日]],-1)</f>
        <v>130</v>
      </c>
      <c r="F9" s="9">
        <f ca="1">ROUND(テーブル8[[#This Row],[休日]],-1)</f>
        <v>120</v>
      </c>
      <c r="G9" s="9"/>
      <c r="H9" s="11"/>
      <c r="I9" s="9" t="s">
        <v>8</v>
      </c>
      <c r="J9" s="9">
        <f ca="1">ROUND(テーブル9[[#This Row],[居住者]],-3)</f>
        <v>169000</v>
      </c>
      <c r="K9" s="9">
        <f ca="1">ROUND(テーブル9[[#This Row],[勤務者]],-3)</f>
        <v>14000</v>
      </c>
      <c r="L9" s="9">
        <f ca="1">ROUND(テーブル9[[#This Row],[来街者]],-3)</f>
        <v>28000</v>
      </c>
      <c r="M9" s="9">
        <f ca="1">ROUND(テーブル9[[#This Row],[平日]],-1)</f>
        <v>80</v>
      </c>
      <c r="N9" s="9">
        <f ca="1">ROUND(テーブル9[[#This Row],[休日]],-1)</f>
        <v>80</v>
      </c>
      <c r="O9" s="9"/>
      <c r="P9" s="11"/>
      <c r="Q9" s="9" t="s">
        <v>8</v>
      </c>
      <c r="R9" s="21">
        <f ca="1">ROUND(テーブル919[[#This Row],[居住者]],-3)</f>
        <v>141000</v>
      </c>
      <c r="S9" s="21">
        <f ca="1">ROUND(テーブル919[[#This Row],[勤務者]],-3)</f>
        <v>23000</v>
      </c>
      <c r="T9" s="21">
        <f ca="1">ROUND(テーブル919[[#This Row],[来街者]],-3)</f>
        <v>37000</v>
      </c>
      <c r="U9" s="21">
        <f ca="1">ROUND(テーブル919[[#This Row],[平日]],-1)</f>
        <v>100</v>
      </c>
      <c r="V9" s="21">
        <f ca="1">ROUND(テーブル919[[#This Row],[休日]],-2)</f>
        <v>100</v>
      </c>
      <c r="W9" s="21"/>
      <c r="Y9" s="9" t="s">
        <v>8</v>
      </c>
      <c r="Z9" s="21">
        <f ca="1">ROUND(テーブル91926[[#This Row],[居住者]],-3)</f>
        <v>160000</v>
      </c>
      <c r="AA9" s="21">
        <f ca="1">ROUND(テーブル91926[[#This Row],[勤務者]],-3)</f>
        <v>29000</v>
      </c>
      <c r="AB9" s="21">
        <f ca="1">ROUND(テーブル91926[[#This Row],[来街者]],-3)</f>
        <v>63000</v>
      </c>
      <c r="AC9" s="21">
        <f ca="1">ROUND(テーブル91926[[#This Row],[平日]],-2)</f>
        <v>200</v>
      </c>
      <c r="AD9" s="21">
        <f ca="1">ROUND(テーブル91926[[#This Row],[休日]],-2)</f>
        <v>100</v>
      </c>
      <c r="AE9" s="21"/>
      <c r="AG9" s="9" t="s">
        <v>8</v>
      </c>
      <c r="AH9">
        <f ca="1">ROUND(テーブル9192623[[#This Row],[居住者]],-3)</f>
        <v>206000</v>
      </c>
      <c r="AI9">
        <f ca="1">ROUND(テーブル9192623[[#This Row],[勤務者]],-3)</f>
        <v>30000</v>
      </c>
      <c r="AJ9">
        <f ca="1">ROUND(テーブル9192623[[#This Row],[来街者]],-3)</f>
        <v>38000</v>
      </c>
      <c r="AK9">
        <f ca="1">ROUND(テーブル9192623[[#This Row],[平日]],-2)</f>
        <v>100</v>
      </c>
      <c r="AL9">
        <f ca="1">ROUND(テーブル9192623[[#This Row],[休日]],-2)</f>
        <v>100</v>
      </c>
    </row>
    <row r="10" spans="1:38" x14ac:dyDescent="0.55000000000000004">
      <c r="A10" s="9" t="s">
        <v>9</v>
      </c>
      <c r="B10" s="9">
        <f ca="1">ROUND(テーブル8[[#This Row],[居住者]],-3)</f>
        <v>129000</v>
      </c>
      <c r="C10" s="9">
        <f ca="1">ROUND(テーブル8[[#This Row],[勤務者]],-3)</f>
        <v>59000</v>
      </c>
      <c r="D10" s="9">
        <f ca="1">ROUND(テーブル8[[#This Row],[来街者]],-3)</f>
        <v>48000</v>
      </c>
      <c r="E10" s="9">
        <f ca="1">ROUND(テーブル8[[#This Row],[平日]],-1)</f>
        <v>130</v>
      </c>
      <c r="F10" s="9">
        <f ca="1">ROUND(テーブル8[[#This Row],[休日]],-1)</f>
        <v>130</v>
      </c>
      <c r="G10" s="9"/>
      <c r="H10" s="11"/>
      <c r="I10" s="9" t="s">
        <v>9</v>
      </c>
      <c r="J10" s="9">
        <f ca="1">ROUND(テーブル9[[#This Row],[居住者]],-3)</f>
        <v>159000</v>
      </c>
      <c r="K10" s="9">
        <f ca="1">ROUND(テーブル9[[#This Row],[勤務者]],-3)</f>
        <v>23000</v>
      </c>
      <c r="L10" s="9">
        <f ca="1">ROUND(テーブル9[[#This Row],[来街者]],-3)</f>
        <v>35000</v>
      </c>
      <c r="M10" s="9">
        <f ca="1">ROUND(テーブル9[[#This Row],[平日]],-2)</f>
        <v>100</v>
      </c>
      <c r="N10" s="9">
        <f ca="1">ROUND(テーブル9[[#This Row],[休日]],-2)</f>
        <v>100</v>
      </c>
      <c r="O10" s="9"/>
      <c r="P10" s="11"/>
      <c r="Q10" s="9" t="s">
        <v>9</v>
      </c>
      <c r="R10" s="21">
        <f ca="1">ROUND(テーブル919[[#This Row],[居住者]],-3)</f>
        <v>124000</v>
      </c>
      <c r="S10" s="21">
        <f ca="1">ROUND(テーブル919[[#This Row],[勤務者]],-3)</f>
        <v>34000</v>
      </c>
      <c r="T10" s="21">
        <f ca="1">ROUND(テーブル919[[#This Row],[来街者]],-3)</f>
        <v>44000</v>
      </c>
      <c r="U10" s="21">
        <f ca="1">ROUND(テーブル919[[#This Row],[平日]],-1)</f>
        <v>120</v>
      </c>
      <c r="V10" s="21">
        <f ca="1">ROUND(テーブル919[[#This Row],[休日]],-2)</f>
        <v>100</v>
      </c>
      <c r="W10" s="21"/>
      <c r="Y10" s="9" t="s">
        <v>9</v>
      </c>
      <c r="Z10" s="21">
        <f ca="1">ROUND(テーブル91926[[#This Row],[居住者]],-3)</f>
        <v>160000</v>
      </c>
      <c r="AA10" s="21">
        <f ca="1">ROUND(テーブル91926[[#This Row],[勤務者]],-3)</f>
        <v>44000</v>
      </c>
      <c r="AB10" s="21">
        <f ca="1">ROUND(テーブル91926[[#This Row],[来街者]],-3)</f>
        <v>66000</v>
      </c>
      <c r="AC10" s="21">
        <f ca="1">ROUND(テーブル91926[[#This Row],[平日]],-2)</f>
        <v>200</v>
      </c>
      <c r="AD10" s="21">
        <f ca="1">ROUND(テーブル91926[[#This Row],[休日]],-2)</f>
        <v>200</v>
      </c>
      <c r="AE10" s="21"/>
      <c r="AG10" s="9" t="s">
        <v>9</v>
      </c>
      <c r="AH10">
        <f ca="1">ROUND(テーブル9192623[[#This Row],[居住者]],-3)</f>
        <v>198000</v>
      </c>
      <c r="AI10">
        <f ca="1">ROUND(テーブル9192623[[#This Row],[勤務者]],-3)</f>
        <v>47000</v>
      </c>
      <c r="AJ10">
        <f ca="1">ROUND(テーブル9192623[[#This Row],[来街者]],-3)</f>
        <v>42000</v>
      </c>
      <c r="AK10">
        <f ca="1">ROUND(テーブル9192623[[#This Row],[平日]],-2)</f>
        <v>100</v>
      </c>
      <c r="AL10">
        <f ca="1">ROUND(テーブル9192623[[#This Row],[休日]],-2)</f>
        <v>100</v>
      </c>
    </row>
    <row r="11" spans="1:38" x14ac:dyDescent="0.55000000000000004">
      <c r="A11" s="9" t="s">
        <v>10</v>
      </c>
      <c r="B11" s="9">
        <f ca="1">ROUND(テーブル8[[#This Row],[居住者]],-3)</f>
        <v>126000</v>
      </c>
      <c r="C11" s="9">
        <f ca="1">ROUND(テーブル8[[#This Row],[勤務者]],-3)</f>
        <v>79000</v>
      </c>
      <c r="D11" s="9">
        <f ca="1">ROUND(テーブル8[[#This Row],[来街者]],-3)</f>
        <v>60000</v>
      </c>
      <c r="E11" s="9">
        <f ca="1">ROUND(テーブル8[[#This Row],[平日]],-1)</f>
        <v>170</v>
      </c>
      <c r="F11" s="9">
        <f ca="1">ROUND(テーブル8[[#This Row],[休日]],-1)</f>
        <v>160</v>
      </c>
      <c r="G11" s="9"/>
      <c r="H11" s="11"/>
      <c r="I11" s="9" t="s">
        <v>10</v>
      </c>
      <c r="J11" s="9">
        <f ca="1">ROUND(テーブル9[[#This Row],[居住者]],-3)</f>
        <v>149000</v>
      </c>
      <c r="K11" s="9">
        <f ca="1">ROUND(テーブル9[[#This Row],[勤務者]],-3)</f>
        <v>35000</v>
      </c>
      <c r="L11" s="9">
        <f ca="1">ROUND(テーブル9[[#This Row],[来街者]],-3)</f>
        <v>47000</v>
      </c>
      <c r="M11" s="9">
        <f ca="1">ROUND(テーブル9[[#This Row],[平日]],-2)</f>
        <v>100</v>
      </c>
      <c r="N11" s="9">
        <f ca="1">ROUND(テーブル9[[#This Row],[休日]],-2)</f>
        <v>100</v>
      </c>
      <c r="O11" s="9"/>
      <c r="P11" s="11"/>
      <c r="Q11" s="9" t="s">
        <v>10</v>
      </c>
      <c r="R11" s="21">
        <f ca="1">ROUND(テーブル919[[#This Row],[居住者]],-3)</f>
        <v>113000</v>
      </c>
      <c r="S11" s="21">
        <f ca="1">ROUND(テーブル919[[#This Row],[勤務者]],-3)</f>
        <v>47000</v>
      </c>
      <c r="T11" s="21">
        <f ca="1">ROUND(テーブル919[[#This Row],[来街者]],-3)</f>
        <v>60000</v>
      </c>
      <c r="U11" s="21">
        <f ca="1">ROUND(テーブル919[[#This Row],[平日]],-1)</f>
        <v>170</v>
      </c>
      <c r="V11" s="21">
        <f ca="1">ROUND(テーブル919[[#This Row],[休日]],-2)</f>
        <v>100</v>
      </c>
      <c r="W11" s="21"/>
      <c r="Y11" s="9" t="s">
        <v>10</v>
      </c>
      <c r="Z11" s="21">
        <f ca="1">ROUND(テーブル91926[[#This Row],[居住者]],-3)</f>
        <v>154000</v>
      </c>
      <c r="AA11" s="21">
        <f ca="1">ROUND(テーブル91926[[#This Row],[勤務者]],-3)</f>
        <v>55000</v>
      </c>
      <c r="AB11" s="21">
        <f ca="1">ROUND(テーブル91926[[#This Row],[来街者]],-3)</f>
        <v>85000</v>
      </c>
      <c r="AC11" s="21">
        <f ca="1">ROUND(テーブル91926[[#This Row],[平日]],-2)</f>
        <v>200</v>
      </c>
      <c r="AD11" s="21">
        <f ca="1">ROUND(テーブル91926[[#This Row],[休日]],-2)</f>
        <v>200</v>
      </c>
      <c r="AE11" s="21"/>
      <c r="AG11" s="9" t="s">
        <v>10</v>
      </c>
      <c r="AH11">
        <f ca="1">ROUND(テーブル9192623[[#This Row],[居住者]],-3)</f>
        <v>193000</v>
      </c>
      <c r="AI11">
        <f ca="1">ROUND(テーブル9192623[[#This Row],[勤務者]],-3)</f>
        <v>54000</v>
      </c>
      <c r="AJ11">
        <f ca="1">ROUND(テーブル9192623[[#This Row],[来街者]],-3)</f>
        <v>51000</v>
      </c>
      <c r="AK11">
        <f ca="1">ROUND(テーブル9192623[[#This Row],[平日]],-2)</f>
        <v>100</v>
      </c>
      <c r="AL11">
        <f ca="1">ROUND(テーブル9192623[[#This Row],[休日]],-2)</f>
        <v>100</v>
      </c>
    </row>
    <row r="12" spans="1:38" x14ac:dyDescent="0.55000000000000004">
      <c r="A12" s="9" t="s">
        <v>11</v>
      </c>
      <c r="B12" s="9">
        <f ca="1">ROUND(テーブル8[[#This Row],[居住者]],-3)</f>
        <v>113000</v>
      </c>
      <c r="C12" s="9">
        <f ca="1">ROUND(テーブル8[[#This Row],[勤務者]],-3)</f>
        <v>80000</v>
      </c>
      <c r="D12" s="9">
        <f ca="1">ROUND(テーブル8[[#This Row],[来街者]],-3)</f>
        <v>67000</v>
      </c>
      <c r="E12" s="9">
        <f ca="1">ROUND(テーブル8[[#This Row],[平日]],-1)</f>
        <v>190</v>
      </c>
      <c r="F12" s="9">
        <f ca="1">ROUND(テーブル8[[#This Row],[休日]],-1)</f>
        <v>180</v>
      </c>
      <c r="G12" s="9"/>
      <c r="H12" s="11"/>
      <c r="I12" s="9" t="s">
        <v>11</v>
      </c>
      <c r="J12" s="9">
        <f ca="1">ROUND(テーブル9[[#This Row],[居住者]],-3)</f>
        <v>141000</v>
      </c>
      <c r="K12" s="9">
        <f ca="1">ROUND(テーブル9[[#This Row],[勤務者]],-3)</f>
        <v>36000</v>
      </c>
      <c r="L12" s="9">
        <f ca="1">ROUND(テーブル9[[#This Row],[来街者]],-3)</f>
        <v>57000</v>
      </c>
      <c r="M12" s="9">
        <f ca="1">ROUND(テーブル9[[#This Row],[平日]],-2)</f>
        <v>200</v>
      </c>
      <c r="N12" s="9">
        <f ca="1">ROUND(テーブル9[[#This Row],[休日]],-2)</f>
        <v>100</v>
      </c>
      <c r="O12" s="9"/>
      <c r="P12" s="11"/>
      <c r="Q12" s="9" t="s">
        <v>11</v>
      </c>
      <c r="R12" s="21">
        <f ca="1">ROUND(テーブル919[[#This Row],[居住者]],-3)</f>
        <v>105000</v>
      </c>
      <c r="S12" s="21">
        <f ca="1">ROUND(テーブル919[[#This Row],[勤務者]],-3)</f>
        <v>50000</v>
      </c>
      <c r="T12" s="21">
        <f ca="1">ROUND(テーブル919[[#This Row],[来街者]],-3)</f>
        <v>74000</v>
      </c>
      <c r="U12" s="21">
        <f ca="1">ROUND(テーブル919[[#This Row],[平日]],-1)</f>
        <v>220</v>
      </c>
      <c r="V12" s="21">
        <f ca="1">ROUND(テーブル919[[#This Row],[休日]],-2)</f>
        <v>200</v>
      </c>
      <c r="W12" s="21"/>
      <c r="Y12" s="9" t="s">
        <v>11</v>
      </c>
      <c r="Z12" s="21">
        <f ca="1">ROUND(テーブル91926[[#This Row],[居住者]],-3)</f>
        <v>149000</v>
      </c>
      <c r="AA12" s="21">
        <f ca="1">ROUND(テーブル91926[[#This Row],[勤務者]],-3)</f>
        <v>57000</v>
      </c>
      <c r="AB12" s="21">
        <f ca="1">ROUND(テーブル91926[[#This Row],[来街者]],-3)</f>
        <v>92000</v>
      </c>
      <c r="AC12" s="21">
        <f ca="1">ROUND(テーブル91926[[#This Row],[平日]],-2)</f>
        <v>300</v>
      </c>
      <c r="AD12" s="21">
        <f ca="1">ROUND(テーブル91926[[#This Row],[休日]],-2)</f>
        <v>200</v>
      </c>
      <c r="AE12" s="21"/>
      <c r="AG12" s="9" t="s">
        <v>11</v>
      </c>
      <c r="AH12">
        <f ca="1">ROUND(テーブル9192623[[#This Row],[居住者]],-3)</f>
        <v>181000</v>
      </c>
      <c r="AI12">
        <f ca="1">ROUND(テーブル9192623[[#This Row],[勤務者]],-3)</f>
        <v>60000</v>
      </c>
      <c r="AJ12">
        <f ca="1">ROUND(テーブル9192623[[#This Row],[来街者]],-3)</f>
        <v>51000</v>
      </c>
      <c r="AK12">
        <f ca="1">ROUND(テーブル9192623[[#This Row],[平日]],-2)</f>
        <v>100</v>
      </c>
      <c r="AL12">
        <f ca="1">ROUND(テーブル9192623[[#This Row],[休日]],-2)</f>
        <v>100</v>
      </c>
    </row>
    <row r="13" spans="1:38" x14ac:dyDescent="0.55000000000000004">
      <c r="A13" s="9" t="s">
        <v>12</v>
      </c>
      <c r="B13" s="9">
        <f ca="1">ROUND(テーブル8[[#This Row],[居住者]],-3)</f>
        <v>105000</v>
      </c>
      <c r="C13" s="9">
        <f ca="1">ROUND(テーブル8[[#This Row],[勤務者]],-3)</f>
        <v>86000</v>
      </c>
      <c r="D13" s="9">
        <f ca="1">ROUND(テーブル8[[#This Row],[来街者]],-3)</f>
        <v>71000</v>
      </c>
      <c r="E13" s="9">
        <f ca="1">ROUND(テーブル8[[#This Row],[平日]],-1)</f>
        <v>200</v>
      </c>
      <c r="F13" s="9">
        <f ca="1">ROUND(テーブル8[[#This Row],[休日]],-1)</f>
        <v>190</v>
      </c>
      <c r="G13" s="9"/>
      <c r="H13" s="11"/>
      <c r="I13" s="9" t="s">
        <v>12</v>
      </c>
      <c r="J13" s="9">
        <f ca="1">ROUND(テーブル9[[#This Row],[居住者]],-3)</f>
        <v>133000</v>
      </c>
      <c r="K13" s="9">
        <f ca="1">ROUND(テーブル9[[#This Row],[勤務者]],-3)</f>
        <v>39000</v>
      </c>
      <c r="L13" s="9">
        <f ca="1">ROUND(テーブル9[[#This Row],[来街者]],-3)</f>
        <v>65000</v>
      </c>
      <c r="M13" s="9">
        <f ca="1">ROUND(テーブル9[[#This Row],[平日]],-2)</f>
        <v>200</v>
      </c>
      <c r="N13" s="9">
        <f ca="1">ROUND(テーブル9[[#This Row],[休日]],-2)</f>
        <v>200</v>
      </c>
      <c r="O13" s="9"/>
      <c r="P13" s="11"/>
      <c r="Q13" s="9" t="s">
        <v>12</v>
      </c>
      <c r="R13" s="21">
        <f ca="1">ROUND(テーブル919[[#This Row],[居住者]],-3)</f>
        <v>99000</v>
      </c>
      <c r="S13" s="21">
        <f ca="1">ROUND(テーブル919[[#This Row],[勤務者]],-3)</f>
        <v>60000</v>
      </c>
      <c r="T13" s="21">
        <f ca="1">ROUND(テーブル919[[#This Row],[来街者]],-3)</f>
        <v>83000</v>
      </c>
      <c r="U13" s="21">
        <f ca="1">ROUND(テーブル919[[#This Row],[平日]],-1)</f>
        <v>240</v>
      </c>
      <c r="V13" s="21">
        <f ca="1">ROUND(テーブル919[[#This Row],[休日]],-2)</f>
        <v>200</v>
      </c>
      <c r="W13" s="21"/>
      <c r="Y13" s="9" t="s">
        <v>12</v>
      </c>
      <c r="Z13" s="21">
        <f ca="1">ROUND(テーブル91926[[#This Row],[居住者]],-3)</f>
        <v>143000</v>
      </c>
      <c r="AA13" s="21">
        <f ca="1">ROUND(テーブル91926[[#This Row],[勤務者]],-3)</f>
        <v>68000</v>
      </c>
      <c r="AB13" s="21">
        <f ca="1">ROUND(テーブル91926[[#This Row],[来街者]],-3)</f>
        <v>103000</v>
      </c>
      <c r="AC13" s="21">
        <f ca="1">ROUND(テーブル91926[[#This Row],[平日]],-2)</f>
        <v>300</v>
      </c>
      <c r="AD13" s="21">
        <f ca="1">ROUND(テーブル91926[[#This Row],[休日]],-2)</f>
        <v>300</v>
      </c>
      <c r="AE13" s="21"/>
      <c r="AG13" s="9" t="s">
        <v>12</v>
      </c>
      <c r="AH13">
        <f ca="1">ROUND(テーブル9192623[[#This Row],[居住者]],-3)</f>
        <v>172000</v>
      </c>
      <c r="AI13">
        <f ca="1">ROUND(テーブル9192623[[#This Row],[勤務者]],-3)</f>
        <v>78000</v>
      </c>
      <c r="AJ13">
        <f ca="1">ROUND(テーブル9192623[[#This Row],[来街者]],-3)</f>
        <v>62000</v>
      </c>
      <c r="AK13">
        <f ca="1">ROUND(テーブル9192623[[#This Row],[平日]],-2)</f>
        <v>200</v>
      </c>
      <c r="AL13">
        <f ca="1">ROUND(テーブル9192623[[#This Row],[休日]],-2)</f>
        <v>200</v>
      </c>
    </row>
    <row r="14" spans="1:38" x14ac:dyDescent="0.55000000000000004">
      <c r="A14" s="9" t="s">
        <v>13</v>
      </c>
      <c r="B14" s="9">
        <f ca="1">ROUND(テーブル8[[#This Row],[居住者]],-3)</f>
        <v>101000</v>
      </c>
      <c r="C14" s="9">
        <f ca="1">ROUND(テーブル8[[#This Row],[勤務者]],-3)</f>
        <v>88000</v>
      </c>
      <c r="D14" s="9">
        <f ca="1">ROUND(テーブル8[[#This Row],[来街者]],-3)</f>
        <v>75000</v>
      </c>
      <c r="E14" s="9">
        <f ca="1">ROUND(テーブル8[[#This Row],[平日]],-1)</f>
        <v>210</v>
      </c>
      <c r="F14" s="9">
        <f ca="1">ROUND(テーブル8[[#This Row],[休日]],-1)</f>
        <v>190</v>
      </c>
      <c r="G14" s="9"/>
      <c r="H14" s="11"/>
      <c r="I14" s="9" t="s">
        <v>13</v>
      </c>
      <c r="J14" s="9">
        <f ca="1">ROUND(テーブル9[[#This Row],[居住者]],-3)</f>
        <v>125000</v>
      </c>
      <c r="K14" s="9">
        <f ca="1">ROUND(テーブル9[[#This Row],[勤務者]],-3)</f>
        <v>39000</v>
      </c>
      <c r="L14" s="9">
        <f ca="1">ROUND(テーブル9[[#This Row],[来街者]],-3)</f>
        <v>72000</v>
      </c>
      <c r="M14" s="9">
        <f ca="1">ROUND(テーブル9[[#This Row],[平日]],-2)</f>
        <v>200</v>
      </c>
      <c r="N14" s="9">
        <f ca="1">ROUND(テーブル9[[#This Row],[休日]],-2)</f>
        <v>200</v>
      </c>
      <c r="O14" s="9"/>
      <c r="P14" s="11"/>
      <c r="Q14" s="9" t="s">
        <v>13</v>
      </c>
      <c r="R14" s="21">
        <f ca="1">ROUND(テーブル919[[#This Row],[居住者]],-3)</f>
        <v>94000</v>
      </c>
      <c r="S14" s="21">
        <f ca="1">ROUND(テーブル919[[#This Row],[勤務者]],-3)</f>
        <v>63000</v>
      </c>
      <c r="T14" s="21">
        <f ca="1">ROUND(テーブル919[[#This Row],[来街者]],-3)</f>
        <v>87000</v>
      </c>
      <c r="U14" s="21">
        <f ca="1">ROUND(テーブル919[[#This Row],[平日]],-1)</f>
        <v>240</v>
      </c>
      <c r="V14" s="21">
        <f ca="1">ROUND(テーブル919[[#This Row],[休日]],-2)</f>
        <v>200</v>
      </c>
      <c r="W14" s="21"/>
      <c r="Y14" s="9" t="s">
        <v>13</v>
      </c>
      <c r="Z14" s="21">
        <f ca="1">ROUND(テーブル91926[[#This Row],[居住者]],-3)</f>
        <v>136000</v>
      </c>
      <c r="AA14" s="21">
        <f ca="1">ROUND(テーブル91926[[#This Row],[勤務者]],-3)</f>
        <v>68000</v>
      </c>
      <c r="AB14" s="21">
        <f ca="1">ROUND(テーブル91926[[#This Row],[来街者]],-3)</f>
        <v>116000</v>
      </c>
      <c r="AC14" s="21">
        <f ca="1">ROUND(テーブル91926[[#This Row],[平日]],-2)</f>
        <v>300</v>
      </c>
      <c r="AD14" s="21">
        <f ca="1">ROUND(テーブル91926[[#This Row],[休日]],-2)</f>
        <v>300</v>
      </c>
      <c r="AE14" s="21"/>
      <c r="AG14" s="9" t="s">
        <v>13</v>
      </c>
      <c r="AH14">
        <f ca="1">ROUND(テーブル9192623[[#This Row],[居住者]],-3)</f>
        <v>163000</v>
      </c>
      <c r="AI14">
        <f ca="1">ROUND(テーブル9192623[[#This Row],[勤務者]],-3)</f>
        <v>78000</v>
      </c>
      <c r="AJ14">
        <f ca="1">ROUND(テーブル9192623[[#This Row],[来街者]],-3)</f>
        <v>69000</v>
      </c>
      <c r="AK14">
        <f ca="1">ROUND(テーブル9192623[[#This Row],[平日]],-2)</f>
        <v>200</v>
      </c>
      <c r="AL14">
        <f ca="1">ROUND(テーブル9192623[[#This Row],[休日]],-2)</f>
        <v>200</v>
      </c>
    </row>
    <row r="15" spans="1:38" x14ac:dyDescent="0.55000000000000004">
      <c r="A15" s="9" t="s">
        <v>14</v>
      </c>
      <c r="B15" s="9">
        <f ca="1">ROUND(テーブル8[[#This Row],[居住者]],-3)</f>
        <v>98000</v>
      </c>
      <c r="C15" s="9">
        <f ca="1">ROUND(テーブル8[[#This Row],[勤務者]],-3)</f>
        <v>88000</v>
      </c>
      <c r="D15" s="9">
        <f ca="1">ROUND(テーブル8[[#This Row],[来街者]],-3)</f>
        <v>80000</v>
      </c>
      <c r="E15" s="9">
        <f ca="1">ROUND(テーブル8[[#This Row],[平日]],-1)</f>
        <v>230</v>
      </c>
      <c r="F15" s="9">
        <f ca="1">ROUND(テーブル8[[#This Row],[休日]],-1)</f>
        <v>200</v>
      </c>
      <c r="G15" s="9"/>
      <c r="H15" s="11"/>
      <c r="I15" s="9" t="s">
        <v>14</v>
      </c>
      <c r="J15" s="9">
        <f ca="1">ROUND(テーブル9[[#This Row],[居住者]],-3)</f>
        <v>119000</v>
      </c>
      <c r="K15" s="9">
        <f ca="1">ROUND(テーブル9[[#This Row],[勤務者]],-3)</f>
        <v>39000</v>
      </c>
      <c r="L15" s="9">
        <f ca="1">ROUND(テーブル9[[#This Row],[来街者]],-3)</f>
        <v>79000</v>
      </c>
      <c r="M15" s="9">
        <f ca="1">ROUND(テーブル9[[#This Row],[平日]],-2)</f>
        <v>200</v>
      </c>
      <c r="N15" s="9">
        <f ca="1">ROUND(テーブル9[[#This Row],[休日]],-2)</f>
        <v>200</v>
      </c>
      <c r="O15" s="9"/>
      <c r="P15" s="11"/>
      <c r="Q15" s="9" t="s">
        <v>14</v>
      </c>
      <c r="R15" s="21">
        <f ca="1">ROUND(テーブル919[[#This Row],[居住者]],-3)</f>
        <v>92000</v>
      </c>
      <c r="S15" s="21">
        <f ca="1">ROUND(テーブル919[[#This Row],[勤務者]],-3)</f>
        <v>64000</v>
      </c>
      <c r="T15" s="21">
        <f ca="1">ROUND(テーブル919[[#This Row],[来街者]],-3)</f>
        <v>92000</v>
      </c>
      <c r="U15" s="21">
        <f ca="1">ROUND(テーブル919[[#This Row],[平日]],-1)</f>
        <v>260</v>
      </c>
      <c r="V15" s="21">
        <f ca="1">ROUND(テーブル919[[#This Row],[休日]],-2)</f>
        <v>200</v>
      </c>
      <c r="W15" s="21"/>
      <c r="Y15" s="9" t="s">
        <v>14</v>
      </c>
      <c r="Z15" s="21">
        <f ca="1">ROUND(テーブル91926[[#This Row],[居住者]],-3)</f>
        <v>130000</v>
      </c>
      <c r="AA15" s="21">
        <f ca="1">ROUND(テーブル91926[[#This Row],[勤務者]],-3)</f>
        <v>68000</v>
      </c>
      <c r="AB15" s="21">
        <f ca="1">ROUND(テーブル91926[[#This Row],[来街者]],-3)</f>
        <v>122000</v>
      </c>
      <c r="AC15" s="21">
        <f ca="1">ROUND(テーブル91926[[#This Row],[平日]],-2)</f>
        <v>300</v>
      </c>
      <c r="AD15" s="21">
        <f ca="1">ROUND(テーブル91926[[#This Row],[休日]],-2)</f>
        <v>300</v>
      </c>
      <c r="AE15" s="21"/>
      <c r="AG15" s="9" t="s">
        <v>14</v>
      </c>
      <c r="AH15">
        <f ca="1">ROUND(テーブル9192623[[#This Row],[居住者]],-3)</f>
        <v>159000</v>
      </c>
      <c r="AI15">
        <f ca="1">ROUND(テーブル9192623[[#This Row],[勤務者]],-3)</f>
        <v>78000</v>
      </c>
      <c r="AJ15">
        <f ca="1">ROUND(テーブル9192623[[#This Row],[来街者]],-3)</f>
        <v>74000</v>
      </c>
      <c r="AK15">
        <f ca="1">ROUND(テーブル9192623[[#This Row],[平日]],-2)</f>
        <v>200</v>
      </c>
      <c r="AL15">
        <f ca="1">ROUND(テーブル9192623[[#This Row],[休日]],-2)</f>
        <v>200</v>
      </c>
    </row>
    <row r="16" spans="1:38" x14ac:dyDescent="0.55000000000000004">
      <c r="A16" s="9" t="s">
        <v>15</v>
      </c>
      <c r="B16" s="9">
        <f ca="1">ROUND(テーブル8[[#This Row],[居住者]],-3)</f>
        <v>96000</v>
      </c>
      <c r="C16" s="9">
        <f ca="1">ROUND(テーブル8[[#This Row],[勤務者]],-3)</f>
        <v>88000</v>
      </c>
      <c r="D16" s="9">
        <f ca="1">ROUND(テーブル8[[#This Row],[来街者]],-3)</f>
        <v>82000</v>
      </c>
      <c r="E16" s="9">
        <f ca="1">ROUND(テーブル8[[#This Row],[平日]],-1)</f>
        <v>230</v>
      </c>
      <c r="F16" s="9">
        <f ca="1">ROUND(テーブル8[[#This Row],[休日]],-1)</f>
        <v>210</v>
      </c>
      <c r="G16" s="9"/>
      <c r="H16" s="11"/>
      <c r="I16" s="9" t="s">
        <v>15</v>
      </c>
      <c r="J16" s="9">
        <f ca="1">ROUND(テーブル9[[#This Row],[居住者]],-3)</f>
        <v>113000</v>
      </c>
      <c r="K16" s="9">
        <f ca="1">ROUND(テーブル9[[#This Row],[勤務者]],-3)</f>
        <v>39000</v>
      </c>
      <c r="L16" s="9">
        <f ca="1">ROUND(テーブル9[[#This Row],[来街者]],-3)</f>
        <v>85000</v>
      </c>
      <c r="M16" s="9">
        <f ca="1">ROUND(テーブル9[[#This Row],[平日]],-2)</f>
        <v>200</v>
      </c>
      <c r="N16" s="9">
        <f ca="1">ROUND(テーブル9[[#This Row],[休日]],-2)</f>
        <v>200</v>
      </c>
      <c r="O16" s="9"/>
      <c r="P16" s="11"/>
      <c r="Q16" s="9" t="s">
        <v>15</v>
      </c>
      <c r="R16" s="21">
        <f ca="1">ROUND(テーブル919[[#This Row],[居住者]],-3)</f>
        <v>91000</v>
      </c>
      <c r="S16" s="21">
        <f ca="1">ROUND(テーブル919[[#This Row],[勤務者]],-3)</f>
        <v>64000</v>
      </c>
      <c r="T16" s="21">
        <f ca="1">ROUND(テーブル919[[#This Row],[来街者]],-3)</f>
        <v>89000</v>
      </c>
      <c r="U16" s="21">
        <f ca="1">ROUND(テーブル919[[#This Row],[平日]],-1)</f>
        <v>250</v>
      </c>
      <c r="V16" s="21">
        <f ca="1">ROUND(テーブル919[[#This Row],[休日]],-2)</f>
        <v>200</v>
      </c>
      <c r="W16" s="21"/>
      <c r="Y16" s="9" t="s">
        <v>15</v>
      </c>
      <c r="Z16" s="21">
        <f ca="1">ROUND(テーブル91926[[#This Row],[居住者]],-3)</f>
        <v>128000</v>
      </c>
      <c r="AA16" s="21">
        <f ca="1">ROUND(テーブル91926[[#This Row],[勤務者]],-3)</f>
        <v>68000</v>
      </c>
      <c r="AB16" s="21">
        <f ca="1">ROUND(テーブル91926[[#This Row],[来街者]],-3)</f>
        <v>124000</v>
      </c>
      <c r="AC16" s="21">
        <f ca="1">ROUND(テーブル91926[[#This Row],[平日]],-2)</f>
        <v>300</v>
      </c>
      <c r="AD16" s="21">
        <f ca="1">ROUND(テーブル91926[[#This Row],[休日]],-2)</f>
        <v>300</v>
      </c>
      <c r="AE16" s="21"/>
      <c r="AG16" s="9" t="s">
        <v>15</v>
      </c>
      <c r="AH16">
        <f ca="1">ROUND(テーブル9192623[[#This Row],[居住者]],-3)</f>
        <v>160000</v>
      </c>
      <c r="AI16">
        <f ca="1">ROUND(テーブル9192623[[#This Row],[勤務者]],-3)</f>
        <v>79000</v>
      </c>
      <c r="AJ16">
        <f ca="1">ROUND(テーブル9192623[[#This Row],[来街者]],-3)</f>
        <v>74000</v>
      </c>
      <c r="AK16">
        <f ca="1">ROUND(テーブル9192623[[#This Row],[平日]],-2)</f>
        <v>200</v>
      </c>
      <c r="AL16">
        <f ca="1">ROUND(テーブル9192623[[#This Row],[休日]],-2)</f>
        <v>200</v>
      </c>
    </row>
    <row r="17" spans="1:38" x14ac:dyDescent="0.55000000000000004">
      <c r="A17" s="9" t="s">
        <v>16</v>
      </c>
      <c r="B17" s="9">
        <f ca="1">ROUND(テーブル8[[#This Row],[居住者]],-3)</f>
        <v>93000</v>
      </c>
      <c r="C17" s="9">
        <f ca="1">ROUND(テーブル8[[#This Row],[勤務者]],-3)</f>
        <v>88000</v>
      </c>
      <c r="D17" s="9">
        <f ca="1">ROUND(テーブル8[[#This Row],[来街者]],-3)</f>
        <v>82000</v>
      </c>
      <c r="E17" s="9">
        <f ca="1">ROUND(テーブル8[[#This Row],[平日]],-1)</f>
        <v>230</v>
      </c>
      <c r="F17" s="9">
        <f ca="1">ROUND(テーブル8[[#This Row],[休日]],-1)</f>
        <v>210</v>
      </c>
      <c r="G17" s="9"/>
      <c r="H17" s="11"/>
      <c r="I17" s="9" t="s">
        <v>16</v>
      </c>
      <c r="J17" s="9">
        <f ca="1">ROUND(テーブル9[[#This Row],[居住者]],-3)</f>
        <v>111000</v>
      </c>
      <c r="K17" s="9">
        <f ca="1">ROUND(テーブル9[[#This Row],[勤務者]],-3)</f>
        <v>39000</v>
      </c>
      <c r="L17" s="9">
        <f ca="1">ROUND(テーブル9[[#This Row],[来街者]],-3)</f>
        <v>86000</v>
      </c>
      <c r="M17" s="9">
        <f ca="1">ROUND(テーブル9[[#This Row],[平日]],-2)</f>
        <v>300</v>
      </c>
      <c r="N17" s="9">
        <f ca="1">ROUND(テーブル9[[#This Row],[休日]],-2)</f>
        <v>200</v>
      </c>
      <c r="O17" s="9"/>
      <c r="P17" s="11"/>
      <c r="Q17" s="9" t="s">
        <v>16</v>
      </c>
      <c r="R17" s="21">
        <f ca="1">ROUND(テーブル919[[#This Row],[居住者]],-3)</f>
        <v>94000</v>
      </c>
      <c r="S17" s="21">
        <f ca="1">ROUND(テーブル919[[#This Row],[勤務者]],-3)</f>
        <v>64000</v>
      </c>
      <c r="T17" s="21">
        <f ca="1">ROUND(テーブル919[[#This Row],[来街者]],-3)</f>
        <v>84000</v>
      </c>
      <c r="U17" s="21">
        <f ca="1">ROUND(テーブル919[[#This Row],[平日]],-1)</f>
        <v>240</v>
      </c>
      <c r="V17" s="21">
        <f ca="1">ROUND(テーブル919[[#This Row],[休日]],-2)</f>
        <v>200</v>
      </c>
      <c r="W17" s="21"/>
      <c r="Y17" s="9" t="s">
        <v>16</v>
      </c>
      <c r="Z17" s="21">
        <f ca="1">ROUND(テーブル91926[[#This Row],[居住者]],-3)</f>
        <v>132000</v>
      </c>
      <c r="AA17" s="21">
        <f ca="1">ROUND(テーブル91926[[#This Row],[勤務者]],-3)</f>
        <v>69000</v>
      </c>
      <c r="AB17" s="21">
        <f ca="1">ROUND(テーブル91926[[#This Row],[来街者]],-3)</f>
        <v>116000</v>
      </c>
      <c r="AC17" s="21">
        <f ca="1">ROUND(テーブル91926[[#This Row],[平日]],-2)</f>
        <v>300</v>
      </c>
      <c r="AD17" s="21">
        <f ca="1">ROUND(テーブル91926[[#This Row],[休日]],-2)</f>
        <v>300</v>
      </c>
      <c r="AE17" s="21"/>
      <c r="AG17" s="9" t="s">
        <v>16</v>
      </c>
      <c r="AH17">
        <f ca="1">ROUND(テーブル9192623[[#This Row],[居住者]],-3)</f>
        <v>163000</v>
      </c>
      <c r="AI17">
        <f ca="1">ROUND(テーブル9192623[[#This Row],[勤務者]],-3)</f>
        <v>80000</v>
      </c>
      <c r="AJ17">
        <f ca="1">ROUND(テーブル9192623[[#This Row],[来街者]],-3)</f>
        <v>70000</v>
      </c>
      <c r="AK17">
        <f ca="1">ROUND(テーブル9192623[[#This Row],[平日]],-2)</f>
        <v>200</v>
      </c>
      <c r="AL17">
        <f ca="1">ROUND(テーブル9192623[[#This Row],[休日]],-2)</f>
        <v>200</v>
      </c>
    </row>
    <row r="18" spans="1:38" x14ac:dyDescent="0.55000000000000004">
      <c r="A18" s="9" t="s">
        <v>17</v>
      </c>
      <c r="B18" s="9">
        <f ca="1">ROUND(テーブル8[[#This Row],[居住者]],-3)</f>
        <v>93000</v>
      </c>
      <c r="C18" s="9">
        <f ca="1">ROUND(テーブル8[[#This Row],[勤務者]],-3)</f>
        <v>86000</v>
      </c>
      <c r="D18" s="9">
        <f ca="1">ROUND(テーブル8[[#This Row],[来街者]],-3)</f>
        <v>82000</v>
      </c>
      <c r="E18" s="9">
        <f ca="1">ROUND(テーブル8[[#This Row],[平日]],-1)</f>
        <v>220</v>
      </c>
      <c r="F18" s="9">
        <f ca="1">ROUND(テーブル8[[#This Row],[休日]],-1)</f>
        <v>230</v>
      </c>
      <c r="G18" s="9"/>
      <c r="H18" s="11"/>
      <c r="I18" s="9" t="s">
        <v>17</v>
      </c>
      <c r="J18" s="9">
        <f ca="1">ROUND(テーブル9[[#This Row],[居住者]],-3)</f>
        <v>117000</v>
      </c>
      <c r="K18" s="9">
        <f ca="1">ROUND(テーブル9[[#This Row],[勤務者]],-3)</f>
        <v>39000</v>
      </c>
      <c r="L18" s="9">
        <f ca="1">ROUND(テーブル9[[#This Row],[来街者]],-3)</f>
        <v>83000</v>
      </c>
      <c r="M18" s="9">
        <f ca="1">ROUND(テーブル9[[#This Row],[平日]],-2)</f>
        <v>200</v>
      </c>
      <c r="N18" s="9">
        <f ca="1">ROUND(テーブル9[[#This Row],[休日]],-2)</f>
        <v>200</v>
      </c>
      <c r="O18" s="9"/>
      <c r="P18" s="11"/>
      <c r="Q18" s="9" t="s">
        <v>17</v>
      </c>
      <c r="R18" s="21">
        <f ca="1">ROUND(テーブル919[[#This Row],[居住者]],-3)</f>
        <v>103000</v>
      </c>
      <c r="S18" s="21">
        <f ca="1">ROUND(テーブル919[[#This Row],[勤務者]],-3)</f>
        <v>67000</v>
      </c>
      <c r="T18" s="21">
        <f ca="1">ROUND(テーブル919[[#This Row],[来街者]],-3)</f>
        <v>78000</v>
      </c>
      <c r="U18" s="21">
        <f ca="1">ROUND(テーブル919[[#This Row],[平日]],-1)</f>
        <v>210</v>
      </c>
      <c r="V18" s="21">
        <f ca="1">ROUND(テーブル919[[#This Row],[休日]],-2)</f>
        <v>200</v>
      </c>
      <c r="W18" s="21"/>
      <c r="Y18" s="9" t="s">
        <v>17</v>
      </c>
      <c r="Z18" s="21">
        <f ca="1">ROUND(テーブル91926[[#This Row],[居住者]],-3)</f>
        <v>134000</v>
      </c>
      <c r="AA18" s="21">
        <f ca="1">ROUND(テーブル91926[[#This Row],[勤務者]],-3)</f>
        <v>69000</v>
      </c>
      <c r="AB18" s="21">
        <f ca="1">ROUND(テーブル91926[[#This Row],[来街者]],-3)</f>
        <v>115000</v>
      </c>
      <c r="AC18" s="21">
        <f ca="1">ROUND(テーブル91926[[#This Row],[平日]],-2)</f>
        <v>300</v>
      </c>
      <c r="AD18" s="21">
        <f ca="1">ROUND(テーブル91926[[#This Row],[休日]],-2)</f>
        <v>300</v>
      </c>
      <c r="AE18" s="21"/>
      <c r="AG18" s="9" t="s">
        <v>17</v>
      </c>
      <c r="AH18">
        <f ca="1">ROUND(テーブル9192623[[#This Row],[居住者]],-3)</f>
        <v>162000</v>
      </c>
      <c r="AI18">
        <f ca="1">ROUND(テーブル9192623[[#This Row],[勤務者]],-3)</f>
        <v>81000</v>
      </c>
      <c r="AJ18">
        <f ca="1">ROUND(テーブル9192623[[#This Row],[来街者]],-3)</f>
        <v>68000</v>
      </c>
      <c r="AK18">
        <f ca="1">ROUND(テーブル9192623[[#This Row],[平日]],-2)</f>
        <v>200</v>
      </c>
      <c r="AL18">
        <f ca="1">ROUND(テーブル9192623[[#This Row],[休日]],-2)</f>
        <v>200</v>
      </c>
    </row>
    <row r="19" spans="1:38" x14ac:dyDescent="0.55000000000000004">
      <c r="A19" s="9" t="s">
        <v>18</v>
      </c>
      <c r="B19" s="9">
        <f ca="1">ROUND(テーブル8[[#This Row],[居住者]],-3)</f>
        <v>93000</v>
      </c>
      <c r="C19" s="9">
        <f ca="1">ROUND(テーブル8[[#This Row],[勤務者]],-3)</f>
        <v>78000</v>
      </c>
      <c r="D19" s="9">
        <f ca="1">ROUND(テーブル8[[#This Row],[来街者]],-3)</f>
        <v>80000</v>
      </c>
      <c r="E19" s="9">
        <f ca="1">ROUND(テーブル8[[#This Row],[平日]],-1)</f>
        <v>210</v>
      </c>
      <c r="F19" s="9">
        <f ca="1">ROUND(テーブル8[[#This Row],[休日]],-1)</f>
        <v>240</v>
      </c>
      <c r="G19" s="9"/>
      <c r="H19" s="11"/>
      <c r="I19" s="9" t="s">
        <v>18</v>
      </c>
      <c r="J19" s="9">
        <f ca="1">ROUND(テーブル9[[#This Row],[居住者]],-3)</f>
        <v>120000</v>
      </c>
      <c r="K19" s="9">
        <f ca="1">ROUND(テーブル9[[#This Row],[勤務者]],-3)</f>
        <v>32000</v>
      </c>
      <c r="L19" s="9">
        <f ca="1">ROUND(テーブル9[[#This Row],[来街者]],-3)</f>
        <v>76000</v>
      </c>
      <c r="M19" s="9">
        <f ca="1">ROUND(テーブル9[[#This Row],[平日]],-2)</f>
        <v>200</v>
      </c>
      <c r="N19" s="9">
        <f ca="1">ROUND(テーブル9[[#This Row],[休日]],-2)</f>
        <v>200</v>
      </c>
      <c r="O19" s="9"/>
      <c r="P19" s="11"/>
      <c r="Q19" s="9" t="s">
        <v>18</v>
      </c>
      <c r="R19" s="21">
        <f ca="1">ROUND(テーブル919[[#This Row],[居住者]],-3)</f>
        <v>106000</v>
      </c>
      <c r="S19" s="21">
        <f ca="1">ROUND(テーブル919[[#This Row],[勤務者]],-3)</f>
        <v>62000</v>
      </c>
      <c r="T19" s="21">
        <f ca="1">ROUND(テーブル919[[#This Row],[来街者]],-3)</f>
        <v>74000</v>
      </c>
      <c r="U19" s="21">
        <f ca="1">ROUND(テーブル919[[#This Row],[平日]],-1)</f>
        <v>180</v>
      </c>
      <c r="V19" s="21">
        <f ca="1">ROUND(テーブル919[[#This Row],[休日]],-2)</f>
        <v>300</v>
      </c>
      <c r="W19" s="21"/>
      <c r="Y19" s="9" t="s">
        <v>18</v>
      </c>
      <c r="Z19" s="21">
        <f ca="1">ROUND(テーブル91926[[#This Row],[居住者]],-3)</f>
        <v>132000</v>
      </c>
      <c r="AA19" s="21">
        <f ca="1">ROUND(テーブル91926[[#This Row],[勤務者]],-3)</f>
        <v>65000</v>
      </c>
      <c r="AB19" s="21">
        <f ca="1">ROUND(テーブル91926[[#This Row],[来街者]],-3)</f>
        <v>108000</v>
      </c>
      <c r="AC19" s="21">
        <f ca="1">ROUND(テーブル91926[[#This Row],[平日]],-2)</f>
        <v>300</v>
      </c>
      <c r="AD19" s="21">
        <f ca="1">ROUND(テーブル91926[[#This Row],[休日]],-2)</f>
        <v>300</v>
      </c>
      <c r="AE19" s="21"/>
      <c r="AG19" s="9" t="s">
        <v>18</v>
      </c>
      <c r="AH19">
        <f ca="1">ROUND(テーブル9192623[[#This Row],[居住者]],-3)</f>
        <v>159000</v>
      </c>
      <c r="AI19">
        <f ca="1">ROUND(テーブル9192623[[#This Row],[勤務者]],-3)</f>
        <v>76000</v>
      </c>
      <c r="AJ19">
        <f ca="1">ROUND(テーブル9192623[[#This Row],[来街者]],-3)</f>
        <v>67000</v>
      </c>
      <c r="AK19">
        <f ca="1">ROUND(テーブル9192623[[#This Row],[平日]],-2)</f>
        <v>200</v>
      </c>
      <c r="AL19">
        <f ca="1">ROUND(テーブル9192623[[#This Row],[休日]],-2)</f>
        <v>200</v>
      </c>
    </row>
    <row r="20" spans="1:38" x14ac:dyDescent="0.55000000000000004">
      <c r="A20" s="9" t="s">
        <v>19</v>
      </c>
      <c r="B20" s="9">
        <f ca="1">ROUND(テーブル8[[#This Row],[居住者]],-3)</f>
        <v>94000</v>
      </c>
      <c r="C20" s="9">
        <f ca="1">ROUND(テーブル8[[#This Row],[勤務者]],-3)</f>
        <v>85000</v>
      </c>
      <c r="D20" s="9">
        <f ca="1">ROUND(テーブル8[[#This Row],[来街者]],-3)</f>
        <v>82000</v>
      </c>
      <c r="E20" s="9">
        <f ca="1">ROUND(テーブル8[[#This Row],[平日]],-1)</f>
        <v>220</v>
      </c>
      <c r="F20" s="9">
        <f ca="1">ROUND(テーブル8[[#This Row],[休日]],-1)</f>
        <v>250</v>
      </c>
      <c r="G20" s="9"/>
      <c r="H20" s="11"/>
      <c r="I20" s="9" t="s">
        <v>19</v>
      </c>
      <c r="J20" s="9">
        <f ca="1">ROUND(テーブル9[[#This Row],[居住者]],-3)</f>
        <v>121000</v>
      </c>
      <c r="K20" s="9">
        <f ca="1">ROUND(テーブル9[[#This Row],[勤務者]],-3)</f>
        <v>37000</v>
      </c>
      <c r="L20" s="9">
        <f ca="1">ROUND(テーブル9[[#This Row],[来街者]],-3)</f>
        <v>81000</v>
      </c>
      <c r="M20" s="9">
        <f ca="1">ROUND(テーブル9[[#This Row],[平日]],-2)</f>
        <v>200</v>
      </c>
      <c r="N20" s="9">
        <f ca="1">ROUND(テーブル9[[#This Row],[休日]],-2)</f>
        <v>300</v>
      </c>
      <c r="O20" s="9"/>
      <c r="P20" s="11"/>
      <c r="Q20" s="9" t="s">
        <v>19</v>
      </c>
      <c r="R20" s="21">
        <f ca="1">ROUND(テーブル919[[#This Row],[居住者]],-3)</f>
        <v>109000</v>
      </c>
      <c r="S20" s="21">
        <f ca="1">ROUND(テーブル919[[#This Row],[勤務者]],-3)</f>
        <v>68000</v>
      </c>
      <c r="T20" s="21">
        <f ca="1">ROUND(テーブル919[[#This Row],[来街者]],-3)</f>
        <v>81000</v>
      </c>
      <c r="U20" s="21">
        <f ca="1">ROUND(テーブル919[[#This Row],[平日]],-1)</f>
        <v>200</v>
      </c>
      <c r="V20" s="21">
        <f ca="1">ROUND(テーブル919[[#This Row],[休日]],-2)</f>
        <v>300</v>
      </c>
      <c r="W20" s="21"/>
      <c r="Y20" s="9" t="s">
        <v>19</v>
      </c>
      <c r="Z20" s="21">
        <f ca="1">ROUND(テーブル91926[[#This Row],[居住者]],-3)</f>
        <v>133000</v>
      </c>
      <c r="AA20" s="21">
        <f ca="1">ROUND(テーブル91926[[#This Row],[勤務者]],-3)</f>
        <v>69000</v>
      </c>
      <c r="AB20" s="21">
        <f ca="1">ROUND(テーブル91926[[#This Row],[来街者]],-3)</f>
        <v>113000</v>
      </c>
      <c r="AC20" s="21">
        <f ca="1">ROUND(テーブル91926[[#This Row],[平日]],-2)</f>
        <v>300</v>
      </c>
      <c r="AD20" s="21">
        <f ca="1">ROUND(テーブル91926[[#This Row],[休日]],-2)</f>
        <v>400</v>
      </c>
      <c r="AE20" s="21"/>
      <c r="AG20" s="9" t="s">
        <v>19</v>
      </c>
      <c r="AH20">
        <f ca="1">ROUND(テーブル9192623[[#This Row],[居住者]],-3)</f>
        <v>164000</v>
      </c>
      <c r="AI20">
        <f ca="1">ROUND(テーブル9192623[[#This Row],[勤務者]],-3)</f>
        <v>79000</v>
      </c>
      <c r="AJ20">
        <f ca="1">ROUND(テーブル9192623[[#This Row],[来街者]],-3)</f>
        <v>69000</v>
      </c>
      <c r="AK20">
        <f ca="1">ROUND(テーブル9192623[[#This Row],[平日]],-2)</f>
        <v>200</v>
      </c>
      <c r="AL20">
        <f ca="1">ROUND(テーブル9192623[[#This Row],[休日]],-2)</f>
        <v>200</v>
      </c>
    </row>
    <row r="21" spans="1:38" x14ac:dyDescent="0.55000000000000004">
      <c r="A21" s="9" t="s">
        <v>20</v>
      </c>
      <c r="B21" s="9">
        <f ca="1">ROUND(テーブル8[[#This Row],[居住者]],-3)</f>
        <v>95000</v>
      </c>
      <c r="C21" s="9">
        <f ca="1">ROUND(テーブル8[[#This Row],[勤務者]],-3)</f>
        <v>83000</v>
      </c>
      <c r="D21" s="9">
        <f ca="1">ROUND(テーブル8[[#This Row],[来街者]],-3)</f>
        <v>87000</v>
      </c>
      <c r="E21" s="9">
        <f ca="1">ROUND(テーブル8[[#This Row],[平日]],-1)</f>
        <v>230</v>
      </c>
      <c r="F21" s="9">
        <f ca="1">ROUND(テーブル8[[#This Row],[休日]],-1)</f>
        <v>260</v>
      </c>
      <c r="G21" s="9"/>
      <c r="H21" s="11"/>
      <c r="I21" s="9" t="s">
        <v>20</v>
      </c>
      <c r="J21" s="9">
        <f ca="1">ROUND(テーブル9[[#This Row],[居住者]],-3)</f>
        <v>123000</v>
      </c>
      <c r="K21" s="9">
        <f ca="1">ROUND(テーブル9[[#This Row],[勤務者]],-3)</f>
        <v>37000</v>
      </c>
      <c r="L21" s="9">
        <f ca="1">ROUND(テーブル9[[#This Row],[来街者]],-3)</f>
        <v>84000</v>
      </c>
      <c r="M21" s="9">
        <f ca="1">ROUND(テーブル9[[#This Row],[平日]],-2)</f>
        <v>200</v>
      </c>
      <c r="N21" s="9">
        <f ca="1">ROUND(テーブル9[[#This Row],[休日]],-2)</f>
        <v>300</v>
      </c>
      <c r="O21" s="9"/>
      <c r="P21" s="11"/>
      <c r="Q21" s="9" t="s">
        <v>20</v>
      </c>
      <c r="R21" s="21">
        <f ca="1">ROUND(テーブル919[[#This Row],[居住者]],-3)</f>
        <v>110000</v>
      </c>
      <c r="S21" s="21">
        <f ca="1">ROUND(テーブル919[[#This Row],[勤務者]],-3)</f>
        <v>66000</v>
      </c>
      <c r="T21" s="21">
        <f ca="1">ROUND(テーブル919[[#This Row],[来街者]],-3)</f>
        <v>91000</v>
      </c>
      <c r="U21" s="21">
        <f ca="1">ROUND(テーブル919[[#This Row],[平日]],-1)</f>
        <v>220</v>
      </c>
      <c r="V21" s="21">
        <f ca="1">ROUND(テーブル919[[#This Row],[休日]],-2)</f>
        <v>300</v>
      </c>
      <c r="W21" s="21"/>
      <c r="Y21" s="9" t="s">
        <v>20</v>
      </c>
      <c r="Z21" s="21">
        <f ca="1">ROUND(テーブル91926[[#This Row],[居住者]],-3)</f>
        <v>135000</v>
      </c>
      <c r="AA21" s="21">
        <f ca="1">ROUND(テーブル91926[[#This Row],[勤務者]],-3)</f>
        <v>65000</v>
      </c>
      <c r="AB21" s="21">
        <f ca="1">ROUND(テーブル91926[[#This Row],[来街者]],-3)</f>
        <v>116000</v>
      </c>
      <c r="AC21" s="21">
        <f ca="1">ROUND(テーブル91926[[#This Row],[平日]],-2)</f>
        <v>300</v>
      </c>
      <c r="AD21" s="21">
        <f ca="1">ROUND(テーブル91926[[#This Row],[休日]],-2)</f>
        <v>400</v>
      </c>
      <c r="AE21" s="21"/>
      <c r="AG21" s="9" t="s">
        <v>20</v>
      </c>
      <c r="AH21">
        <f ca="1">ROUND(テーブル9192623[[#This Row],[居住者]],-3)</f>
        <v>166000</v>
      </c>
      <c r="AI21">
        <f ca="1">ROUND(テーブル9192623[[#This Row],[勤務者]],-3)</f>
        <v>77000</v>
      </c>
      <c r="AJ21">
        <f ca="1">ROUND(テーブル9192623[[#This Row],[来街者]],-3)</f>
        <v>70000</v>
      </c>
      <c r="AK21">
        <f ca="1">ROUND(テーブル9192623[[#This Row],[平日]],-2)</f>
        <v>200</v>
      </c>
      <c r="AL21">
        <f ca="1">ROUND(テーブル9192623[[#This Row],[休日]],-2)</f>
        <v>200</v>
      </c>
    </row>
    <row r="22" spans="1:38" x14ac:dyDescent="0.55000000000000004">
      <c r="A22" s="9" t="s">
        <v>21</v>
      </c>
      <c r="B22" s="9">
        <f ca="1">ROUND(テーブル8[[#This Row],[居住者]],-3)</f>
        <v>95000</v>
      </c>
      <c r="C22" s="9">
        <f ca="1">ROUND(テーブル8[[#This Row],[勤務者]],-3)</f>
        <v>86000</v>
      </c>
      <c r="D22" s="9">
        <f ca="1">ROUND(テーブル8[[#This Row],[来街者]],-3)</f>
        <v>90000</v>
      </c>
      <c r="E22" s="9">
        <f ca="1">ROUND(テーブル8[[#This Row],[平日]],-1)</f>
        <v>240</v>
      </c>
      <c r="F22" s="9">
        <f ca="1">ROUND(テーブル8[[#This Row],[休日]],-1)</f>
        <v>260</v>
      </c>
      <c r="G22" s="9"/>
      <c r="H22" s="11"/>
      <c r="I22" s="9" t="s">
        <v>21</v>
      </c>
      <c r="J22" s="9">
        <f ca="1">ROUND(テーブル9[[#This Row],[居住者]],-3)</f>
        <v>126000</v>
      </c>
      <c r="K22" s="9">
        <f ca="1">ROUND(テーブル9[[#This Row],[勤務者]],-3)</f>
        <v>38000</v>
      </c>
      <c r="L22" s="9">
        <f ca="1">ROUND(テーブル9[[#This Row],[来街者]],-3)</f>
        <v>92000</v>
      </c>
      <c r="M22" s="9">
        <f ca="1">ROUND(テーブル9[[#This Row],[平日]],-2)</f>
        <v>200</v>
      </c>
      <c r="N22" s="9">
        <f ca="1">ROUND(テーブル9[[#This Row],[休日]],-2)</f>
        <v>300</v>
      </c>
      <c r="O22" s="9"/>
      <c r="P22" s="11"/>
      <c r="Q22" s="9" t="s">
        <v>21</v>
      </c>
      <c r="R22" s="21">
        <f ca="1">ROUND(テーブル919[[#This Row],[居住者]],-3)</f>
        <v>113000</v>
      </c>
      <c r="S22" s="21">
        <f ca="1">ROUND(テーブル919[[#This Row],[勤務者]],-3)</f>
        <v>67000</v>
      </c>
      <c r="T22" s="21">
        <f ca="1">ROUND(テーブル919[[#This Row],[来街者]],-3)</f>
        <v>97000</v>
      </c>
      <c r="U22" s="21">
        <f ca="1">ROUND(テーブル919[[#This Row],[平日]],-1)</f>
        <v>250</v>
      </c>
      <c r="V22" s="21">
        <f ca="1">ROUND(テーブル919[[#This Row],[休日]],-2)</f>
        <v>300</v>
      </c>
      <c r="W22" s="21"/>
      <c r="Y22" s="9" t="s">
        <v>21</v>
      </c>
      <c r="Z22" s="21">
        <f ca="1">ROUND(テーブル91926[[#This Row],[居住者]],-3)</f>
        <v>137000</v>
      </c>
      <c r="AA22" s="21">
        <f ca="1">ROUND(テーブル91926[[#This Row],[勤務者]],-3)</f>
        <v>67000</v>
      </c>
      <c r="AB22" s="21">
        <f ca="1">ROUND(テーブル91926[[#This Row],[来街者]],-3)</f>
        <v>125000</v>
      </c>
      <c r="AC22" s="21">
        <f ca="1">ROUND(テーブル91926[[#This Row],[平日]],-2)</f>
        <v>300</v>
      </c>
      <c r="AD22" s="21">
        <f ca="1">ROUND(テーブル91926[[#This Row],[休日]],-2)</f>
        <v>400</v>
      </c>
      <c r="AE22" s="21"/>
      <c r="AG22" s="9" t="s">
        <v>21</v>
      </c>
      <c r="AH22">
        <f ca="1">ROUND(テーブル9192623[[#This Row],[居住者]],-3)</f>
        <v>169000</v>
      </c>
      <c r="AI22">
        <f ca="1">ROUND(テーブル9192623[[#This Row],[勤務者]],-3)</f>
        <v>77000</v>
      </c>
      <c r="AJ22">
        <f ca="1">ROUND(テーブル9192623[[#This Row],[来街者]],-3)</f>
        <v>72000</v>
      </c>
      <c r="AK22">
        <f ca="1">ROUND(テーブル9192623[[#This Row],[平日]],-2)</f>
        <v>200</v>
      </c>
      <c r="AL22">
        <f ca="1">ROUND(テーブル9192623[[#This Row],[休日]],-2)</f>
        <v>200</v>
      </c>
    </row>
    <row r="23" spans="1:38" x14ac:dyDescent="0.55000000000000004">
      <c r="A23" s="9" t="s">
        <v>22</v>
      </c>
      <c r="B23" s="9">
        <f ca="1">ROUND(テーブル8[[#This Row],[居住者]],-3)</f>
        <v>99000</v>
      </c>
      <c r="C23" s="9">
        <f ca="1">ROUND(テーブル8[[#This Row],[勤務者]],-3)</f>
        <v>87000</v>
      </c>
      <c r="D23" s="9">
        <f ca="1">ROUND(テーブル8[[#This Row],[来街者]],-3)</f>
        <v>91000</v>
      </c>
      <c r="E23" s="9">
        <f ca="1">ROUND(テーブル8[[#This Row],[平日]],-1)</f>
        <v>240</v>
      </c>
      <c r="F23" s="9">
        <f ca="1">ROUND(テーブル8[[#This Row],[休日]],-1)</f>
        <v>270</v>
      </c>
      <c r="G23" s="9"/>
      <c r="H23" s="11"/>
      <c r="I23" s="9" t="s">
        <v>22</v>
      </c>
      <c r="J23" s="9">
        <f ca="1">ROUND(テーブル9[[#This Row],[居住者]],-3)</f>
        <v>129000</v>
      </c>
      <c r="K23" s="9">
        <f ca="1">ROUND(テーブル9[[#This Row],[勤務者]],-3)</f>
        <v>39000</v>
      </c>
      <c r="L23" s="9">
        <f ca="1">ROUND(テーブル9[[#This Row],[来街者]],-3)</f>
        <v>93000</v>
      </c>
      <c r="M23" s="9">
        <f ca="1">ROUND(テーブル9[[#This Row],[平日]],-2)</f>
        <v>300</v>
      </c>
      <c r="N23" s="9">
        <f ca="1">ROUND(テーブル9[[#This Row],[休日]],-2)</f>
        <v>300</v>
      </c>
      <c r="O23" s="9"/>
      <c r="P23" s="11"/>
      <c r="Q23" s="9" t="s">
        <v>22</v>
      </c>
      <c r="R23" s="21">
        <f ca="1">ROUND(テーブル919[[#This Row],[居住者]],-3)</f>
        <v>118000</v>
      </c>
      <c r="S23" s="21">
        <f ca="1">ROUND(テーブル919[[#This Row],[勤務者]],-3)</f>
        <v>64000</v>
      </c>
      <c r="T23" s="21">
        <f ca="1">ROUND(テーブル919[[#This Row],[来街者]],-3)</f>
        <v>99000</v>
      </c>
      <c r="U23" s="21">
        <f ca="1">ROUND(テーブル919[[#This Row],[平日]],-1)</f>
        <v>240</v>
      </c>
      <c r="V23" s="21">
        <f ca="1">ROUND(テーブル919[[#This Row],[休日]],-2)</f>
        <v>300</v>
      </c>
      <c r="W23" s="21"/>
      <c r="Y23" s="9" t="s">
        <v>22</v>
      </c>
      <c r="Z23" s="21">
        <f ca="1">ROUND(テーブル91926[[#This Row],[居住者]],-3)</f>
        <v>141000</v>
      </c>
      <c r="AA23" s="21">
        <f ca="1">ROUND(テーブル91926[[#This Row],[勤務者]],-3)</f>
        <v>67000</v>
      </c>
      <c r="AB23" s="21">
        <f ca="1">ROUND(テーブル91926[[#This Row],[来街者]],-3)</f>
        <v>127000</v>
      </c>
      <c r="AC23" s="21">
        <f ca="1">ROUND(テーブル91926[[#This Row],[平日]],-2)</f>
        <v>300</v>
      </c>
      <c r="AD23" s="21">
        <f ca="1">ROUND(テーブル91926[[#This Row],[休日]],-2)</f>
        <v>400</v>
      </c>
      <c r="AE23" s="21"/>
      <c r="AG23" s="9" t="s">
        <v>22</v>
      </c>
      <c r="AH23">
        <f ca="1">ROUND(テーブル9192623[[#This Row],[居住者]],-3)</f>
        <v>173000</v>
      </c>
      <c r="AI23">
        <f ca="1">ROUND(テーブル9192623[[#This Row],[勤務者]],-3)</f>
        <v>77000</v>
      </c>
      <c r="AJ23">
        <f ca="1">ROUND(テーブル9192623[[#This Row],[来街者]],-3)</f>
        <v>72000</v>
      </c>
      <c r="AK23">
        <f ca="1">ROUND(テーブル9192623[[#This Row],[平日]],-2)</f>
        <v>200</v>
      </c>
      <c r="AL23">
        <f ca="1">ROUND(テーブル9192623[[#This Row],[休日]],-2)</f>
        <v>200</v>
      </c>
    </row>
    <row r="24" spans="1:38" x14ac:dyDescent="0.55000000000000004">
      <c r="A24" s="9" t="s">
        <v>23</v>
      </c>
      <c r="B24" s="9">
        <f ca="1">ROUND(テーブル8[[#This Row],[居住者]],-3)</f>
        <v>102000</v>
      </c>
      <c r="C24" s="9">
        <f ca="1">ROUND(テーブル8[[#This Row],[勤務者]],-3)</f>
        <v>87000</v>
      </c>
      <c r="D24" s="9">
        <f ca="1">ROUND(テーブル8[[#This Row],[来街者]],-3)</f>
        <v>86000</v>
      </c>
      <c r="E24" s="9">
        <f ca="1">ROUND(テーブル8[[#This Row],[平日]],-1)</f>
        <v>220</v>
      </c>
      <c r="F24" s="9">
        <f ca="1">ROUND(テーブル8[[#This Row],[休日]],-1)</f>
        <v>270</v>
      </c>
      <c r="G24" s="9"/>
      <c r="H24" s="11"/>
      <c r="I24" s="9" t="s">
        <v>23</v>
      </c>
      <c r="J24" s="9">
        <f ca="1">ROUND(テーブル9[[#This Row],[居住者]],-3)</f>
        <v>134000</v>
      </c>
      <c r="K24" s="9">
        <f ca="1">ROUND(テーブル9[[#This Row],[勤務者]],-3)</f>
        <v>38000</v>
      </c>
      <c r="L24" s="9">
        <f ca="1">ROUND(テーブル9[[#This Row],[来街者]],-3)</f>
        <v>85000</v>
      </c>
      <c r="M24" s="9">
        <f ca="1">ROUND(テーブル9[[#This Row],[平日]],-2)</f>
        <v>200</v>
      </c>
      <c r="N24" s="9">
        <f ca="1">ROUND(テーブル9[[#This Row],[休日]],-2)</f>
        <v>200</v>
      </c>
      <c r="O24" s="9"/>
      <c r="P24" s="11"/>
      <c r="Q24" s="9" t="s">
        <v>23</v>
      </c>
      <c r="R24" s="21">
        <f ca="1">ROUND(テーブル919[[#This Row],[居住者]],-3)</f>
        <v>123000</v>
      </c>
      <c r="S24" s="21">
        <f ca="1">ROUND(テーブル919[[#This Row],[勤務者]],-3)</f>
        <v>62000</v>
      </c>
      <c r="T24" s="21">
        <f ca="1">ROUND(テーブル919[[#This Row],[来街者]],-3)</f>
        <v>93000</v>
      </c>
      <c r="U24" s="21">
        <f ca="1">ROUND(テーブル919[[#This Row],[平日]],-1)</f>
        <v>230</v>
      </c>
      <c r="V24" s="21">
        <f ca="1">ROUND(テーブル919[[#This Row],[休日]],-2)</f>
        <v>300</v>
      </c>
      <c r="W24" s="21"/>
      <c r="Y24" s="9" t="s">
        <v>23</v>
      </c>
      <c r="Z24" s="21">
        <f ca="1">ROUND(テーブル91926[[#This Row],[居住者]],-3)</f>
        <v>146000</v>
      </c>
      <c r="AA24" s="21">
        <f ca="1">ROUND(テーブル91926[[#This Row],[勤務者]],-3)</f>
        <v>60000</v>
      </c>
      <c r="AB24" s="21">
        <f ca="1">ROUND(テーブル91926[[#This Row],[来街者]],-3)</f>
        <v>117000</v>
      </c>
      <c r="AC24" s="21">
        <f ca="1">ROUND(テーブル91926[[#This Row],[平日]],-2)</f>
        <v>300</v>
      </c>
      <c r="AD24" s="21">
        <f ca="1">ROUND(テーブル91926[[#This Row],[休日]],-2)</f>
        <v>400</v>
      </c>
      <c r="AE24" s="21"/>
      <c r="AG24" s="9" t="s">
        <v>23</v>
      </c>
      <c r="AH24">
        <f ca="1">ROUND(テーブル9192623[[#This Row],[居住者]],-3)</f>
        <v>177000</v>
      </c>
      <c r="AI24">
        <f ca="1">ROUND(テーブル9192623[[#This Row],[勤務者]],-3)</f>
        <v>67000</v>
      </c>
      <c r="AJ24">
        <f ca="1">ROUND(テーブル9192623[[#This Row],[来街者]],-3)</f>
        <v>69000</v>
      </c>
      <c r="AK24">
        <f ca="1">ROUND(テーブル9192623[[#This Row],[平日]],-2)</f>
        <v>200</v>
      </c>
      <c r="AL24">
        <f ca="1">ROUND(テーブル9192623[[#This Row],[休日]],-2)</f>
        <v>200</v>
      </c>
    </row>
    <row r="25" spans="1:38" x14ac:dyDescent="0.55000000000000004">
      <c r="A25" s="9" t="s">
        <v>24</v>
      </c>
      <c r="B25" s="9">
        <f ca="1">ROUND(テーブル8[[#This Row],[居住者]],-3)</f>
        <v>108000</v>
      </c>
      <c r="C25" s="9">
        <f ca="1">ROUND(テーブル8[[#This Row],[勤務者]],-3)</f>
        <v>81000</v>
      </c>
      <c r="D25" s="9">
        <f ca="1">ROUND(テーブル8[[#This Row],[来街者]],-3)</f>
        <v>82000</v>
      </c>
      <c r="E25" s="9">
        <f ca="1">ROUND(テーブル8[[#This Row],[平日]],-1)</f>
        <v>210</v>
      </c>
      <c r="F25" s="9">
        <f ca="1">ROUND(テーブル8[[#This Row],[休日]],-1)</f>
        <v>250</v>
      </c>
      <c r="G25" s="9"/>
      <c r="H25" s="11"/>
      <c r="I25" s="9" t="s">
        <v>24</v>
      </c>
      <c r="J25" s="9">
        <f ca="1">ROUND(テーブル9[[#This Row],[居住者]],-3)</f>
        <v>138000</v>
      </c>
      <c r="K25" s="9">
        <f ca="1">ROUND(テーブル9[[#This Row],[勤務者]],-3)</f>
        <v>39000</v>
      </c>
      <c r="L25" s="9">
        <f ca="1">ROUND(テーブル9[[#This Row],[来街者]],-3)</f>
        <v>75000</v>
      </c>
      <c r="M25" s="9">
        <f ca="1">ROUND(テーブル9[[#This Row],[平日]],-2)</f>
        <v>200</v>
      </c>
      <c r="N25" s="9">
        <f ca="1">ROUND(テーブル9[[#This Row],[休日]],-2)</f>
        <v>200</v>
      </c>
      <c r="O25" s="9"/>
      <c r="P25" s="11"/>
      <c r="Q25" s="9" t="s">
        <v>24</v>
      </c>
      <c r="R25" s="21">
        <f ca="1">ROUND(テーブル919[[#This Row],[居住者]],-3)</f>
        <v>128000</v>
      </c>
      <c r="S25" s="21">
        <f ca="1">ROUND(テーブル919[[#This Row],[勤務者]],-3)</f>
        <v>58000</v>
      </c>
      <c r="T25" s="21">
        <f ca="1">ROUND(テーブル919[[#This Row],[来街者]],-3)</f>
        <v>86000</v>
      </c>
      <c r="U25" s="21">
        <f ca="1">ROUND(テーブル919[[#This Row],[平日]],-1)</f>
        <v>210</v>
      </c>
      <c r="V25" s="21">
        <f ca="1">ROUND(テーブル919[[#This Row],[休日]],-2)</f>
        <v>300</v>
      </c>
      <c r="W25" s="21"/>
      <c r="Y25" s="9" t="s">
        <v>24</v>
      </c>
      <c r="Z25" s="21">
        <f ca="1">ROUND(テーブル91926[[#This Row],[居住者]],-3)</f>
        <v>151000</v>
      </c>
      <c r="AA25" s="21">
        <f ca="1">ROUND(テーブル91926[[#This Row],[勤務者]],-3)</f>
        <v>57000</v>
      </c>
      <c r="AB25" s="21">
        <f ca="1">ROUND(テーブル91926[[#This Row],[来街者]],-3)</f>
        <v>110000</v>
      </c>
      <c r="AC25" s="21">
        <f ca="1">ROUND(テーブル91926[[#This Row],[平日]],-2)</f>
        <v>300</v>
      </c>
      <c r="AD25" s="21">
        <f ca="1">ROUND(テーブル91926[[#This Row],[休日]],-2)</f>
        <v>300</v>
      </c>
      <c r="AE25" s="21"/>
      <c r="AG25" s="9" t="s">
        <v>24</v>
      </c>
      <c r="AH25">
        <f ca="1">ROUND(テーブル9192623[[#This Row],[居住者]],-3)</f>
        <v>178000</v>
      </c>
      <c r="AI25">
        <f ca="1">ROUND(テーブル9192623[[#This Row],[勤務者]],-3)</f>
        <v>58000</v>
      </c>
      <c r="AJ25">
        <f ca="1">ROUND(テーブル9192623[[#This Row],[来街者]],-3)</f>
        <v>60000</v>
      </c>
      <c r="AK25">
        <f ca="1">ROUND(テーブル9192623[[#This Row],[平日]],-2)</f>
        <v>100</v>
      </c>
      <c r="AL25">
        <f ca="1">ROUND(テーブル9192623[[#This Row],[休日]],-2)</f>
        <v>200</v>
      </c>
    </row>
    <row r="26" spans="1:38" x14ac:dyDescent="0.55000000000000004">
      <c r="A26" s="9" t="s">
        <v>25</v>
      </c>
      <c r="B26" s="9">
        <f ca="1">ROUND(テーブル8[[#This Row],[居住者]],-3)</f>
        <v>115000</v>
      </c>
      <c r="C26" s="9">
        <f ca="1">ROUND(テーブル8[[#This Row],[勤務者]],-3)</f>
        <v>81000</v>
      </c>
      <c r="D26" s="9">
        <f ca="1">ROUND(テーブル8[[#This Row],[来街者]],-3)</f>
        <v>77000</v>
      </c>
      <c r="E26" s="9">
        <f ca="1">ROUND(テーブル8[[#This Row],[平日]],-1)</f>
        <v>200</v>
      </c>
      <c r="F26" s="9">
        <f ca="1">ROUND(テーブル8[[#This Row],[休日]],-1)</f>
        <v>230</v>
      </c>
      <c r="G26" s="9"/>
      <c r="H26" s="11"/>
      <c r="I26" s="9" t="s">
        <v>25</v>
      </c>
      <c r="J26" s="9">
        <f ca="1">ROUND(テーブル9[[#This Row],[居住者]],-3)</f>
        <v>147000</v>
      </c>
      <c r="K26" s="9">
        <f ca="1">ROUND(テーブル9[[#This Row],[勤務者]],-3)</f>
        <v>38000</v>
      </c>
      <c r="L26" s="9">
        <f ca="1">ROUND(テーブル9[[#This Row],[来街者]],-3)</f>
        <v>69000</v>
      </c>
      <c r="M26" s="9">
        <f ca="1">ROUND(テーブル9[[#This Row],[平日]],-2)</f>
        <v>200</v>
      </c>
      <c r="N26" s="9">
        <f ca="1">ROUND(テーブル9[[#This Row],[休日]],-2)</f>
        <v>200</v>
      </c>
      <c r="O26" s="9"/>
      <c r="P26" s="11"/>
      <c r="Q26" s="9" t="s">
        <v>25</v>
      </c>
      <c r="R26" s="21">
        <f ca="1">ROUND(テーブル919[[#This Row],[居住者]],-3)</f>
        <v>135000</v>
      </c>
      <c r="S26" s="21">
        <f ca="1">ROUND(テーブル919[[#This Row],[勤務者]],-3)</f>
        <v>56000</v>
      </c>
      <c r="T26" s="21">
        <f ca="1">ROUND(テーブル919[[#This Row],[来街者]],-3)</f>
        <v>80000</v>
      </c>
      <c r="U26" s="21">
        <f ca="1">ROUND(テーブル919[[#This Row],[平日]],-1)</f>
        <v>200</v>
      </c>
      <c r="V26" s="21">
        <f ca="1">ROUND(テーブル919[[#This Row],[休日]],-2)</f>
        <v>300</v>
      </c>
      <c r="W26" s="21"/>
      <c r="Y26" s="9" t="s">
        <v>25</v>
      </c>
      <c r="Z26" s="21">
        <f ca="1">ROUND(テーブル91926[[#This Row],[居住者]],-3)</f>
        <v>163000</v>
      </c>
      <c r="AA26" s="21">
        <f ca="1">ROUND(テーブル91926[[#This Row],[勤務者]],-3)</f>
        <v>58000</v>
      </c>
      <c r="AB26" s="21">
        <f ca="1">ROUND(テーブル91926[[#This Row],[来街者]],-3)</f>
        <v>104000</v>
      </c>
      <c r="AC26" s="21">
        <f ca="1">ROUND(テーブル91926[[#This Row],[平日]],-2)</f>
        <v>300</v>
      </c>
      <c r="AD26" s="21">
        <f ca="1">ROUND(テーブル91926[[#This Row],[休日]],-2)</f>
        <v>300</v>
      </c>
      <c r="AE26" s="21"/>
      <c r="AG26" s="9" t="s">
        <v>25</v>
      </c>
      <c r="AH26">
        <f ca="1">ROUND(テーブル9192623[[#This Row],[居住者]],-3)</f>
        <v>186000</v>
      </c>
      <c r="AI26">
        <f ca="1">ROUND(テーブル9192623[[#This Row],[勤務者]],-3)</f>
        <v>53000</v>
      </c>
      <c r="AJ26">
        <f ca="1">ROUND(テーブル9192623[[#This Row],[来街者]],-3)</f>
        <v>59000</v>
      </c>
      <c r="AK26">
        <f ca="1">ROUND(テーブル9192623[[#This Row],[平日]],-2)</f>
        <v>100</v>
      </c>
      <c r="AL26">
        <f ca="1">ROUND(テーブル9192623[[#This Row],[休日]],-2)</f>
        <v>200</v>
      </c>
    </row>
    <row r="27" spans="1:38" x14ac:dyDescent="0.55000000000000004">
      <c r="A27" s="9" t="s">
        <v>26</v>
      </c>
      <c r="B27" s="9">
        <f ca="1">ROUND(テーブル8[[#This Row],[居住者]],-3)</f>
        <v>124000</v>
      </c>
      <c r="C27" s="9">
        <f ca="1">ROUND(テーブル8[[#This Row],[勤務者]],-3)</f>
        <v>79000</v>
      </c>
      <c r="D27" s="9">
        <f ca="1">ROUND(テーブル8[[#This Row],[来街者]],-3)</f>
        <v>73000</v>
      </c>
      <c r="E27" s="9">
        <f ca="1">ROUND(テーブル8[[#This Row],[平日]],-1)</f>
        <v>190</v>
      </c>
      <c r="F27" s="9">
        <f ca="1">ROUND(テーブル8[[#This Row],[休日]],-1)</f>
        <v>220</v>
      </c>
      <c r="G27" s="9"/>
      <c r="H27" s="11"/>
      <c r="I27" s="9" t="s">
        <v>26</v>
      </c>
      <c r="J27" s="9">
        <f ca="1">ROUND(テーブル9[[#This Row],[居住者]],-3)</f>
        <v>158000</v>
      </c>
      <c r="K27" s="9">
        <f ca="1">ROUND(テーブル9[[#This Row],[勤務者]],-3)</f>
        <v>37000</v>
      </c>
      <c r="L27" s="9">
        <f ca="1">ROUND(テーブル9[[#This Row],[来街者]],-3)</f>
        <v>69000</v>
      </c>
      <c r="M27" s="9">
        <f ca="1">ROUND(テーブル9[[#This Row],[平日]],-2)</f>
        <v>200</v>
      </c>
      <c r="N27" s="9">
        <f ca="1">ROUND(テーブル9[[#This Row],[休日]],-2)</f>
        <v>200</v>
      </c>
      <c r="O27" s="9"/>
      <c r="P27" s="11"/>
      <c r="Q27" s="9" t="s">
        <v>26</v>
      </c>
      <c r="R27" s="21">
        <f ca="1">ROUND(テーブル919[[#This Row],[居住者]],-3)</f>
        <v>142000</v>
      </c>
      <c r="S27" s="21">
        <f ca="1">ROUND(テーブル919[[#This Row],[勤務者]],-3)</f>
        <v>55000</v>
      </c>
      <c r="T27" s="21">
        <f ca="1">ROUND(テーブル919[[#This Row],[来街者]],-3)</f>
        <v>75000</v>
      </c>
      <c r="U27" s="21">
        <f ca="1">ROUND(テーブル919[[#This Row],[平日]],-1)</f>
        <v>180</v>
      </c>
      <c r="V27" s="21">
        <f ca="1">ROUND(テーブル919[[#This Row],[休日]],-2)</f>
        <v>300</v>
      </c>
      <c r="W27" s="21"/>
      <c r="Y27" s="9" t="s">
        <v>26</v>
      </c>
      <c r="Z27" s="21">
        <f ca="1">ROUND(テーブル91926[[#This Row],[居住者]],-3)</f>
        <v>167000</v>
      </c>
      <c r="AA27" s="21">
        <f ca="1">ROUND(テーブル91926[[#This Row],[勤務者]],-3)</f>
        <v>56000</v>
      </c>
      <c r="AB27" s="21">
        <f ca="1">ROUND(テーブル91926[[#This Row],[来街者]],-3)</f>
        <v>94000</v>
      </c>
      <c r="AC27" s="21">
        <f ca="1">ROUND(テーブル91926[[#This Row],[平日]],-2)</f>
        <v>200</v>
      </c>
      <c r="AD27" s="21">
        <f ca="1">ROUND(テーブル91926[[#This Row],[休日]],-2)</f>
        <v>300</v>
      </c>
      <c r="AE27" s="21"/>
      <c r="AG27" s="9" t="s">
        <v>26</v>
      </c>
      <c r="AH27">
        <f ca="1">ROUND(テーブル9192623[[#This Row],[居住者]],-3)</f>
        <v>192000</v>
      </c>
      <c r="AI27">
        <f ca="1">ROUND(テーブル9192623[[#This Row],[勤務者]],-3)</f>
        <v>51000</v>
      </c>
      <c r="AJ27">
        <f ca="1">ROUND(テーブル9192623[[#This Row],[来街者]],-3)</f>
        <v>56000</v>
      </c>
      <c r="AK27">
        <f ca="1">ROUND(テーブル9192623[[#This Row],[平日]],-2)</f>
        <v>100</v>
      </c>
      <c r="AL27">
        <f ca="1">ROUND(テーブル9192623[[#This Row],[休日]],-2)</f>
        <v>200</v>
      </c>
    </row>
    <row r="28" spans="1:38" x14ac:dyDescent="0.55000000000000004">
      <c r="A28" s="9" t="s">
        <v>27</v>
      </c>
      <c r="B28" s="9">
        <f ca="1">ROUND(テーブル8[[#This Row],[居住者]],-3)</f>
        <v>132000</v>
      </c>
      <c r="C28" s="9">
        <f ca="1">ROUND(テーブル8[[#This Row],[勤務者]],-3)</f>
        <v>73000</v>
      </c>
      <c r="D28" s="9">
        <f ca="1">ROUND(テーブル8[[#This Row],[来街者]],-3)</f>
        <v>65000</v>
      </c>
      <c r="E28" s="9">
        <f ca="1">ROUND(テーブル8[[#This Row],[平日]],-1)</f>
        <v>170</v>
      </c>
      <c r="F28" s="9">
        <f ca="1">ROUND(テーブル8[[#This Row],[休日]],-1)</f>
        <v>200</v>
      </c>
      <c r="G28" s="9"/>
      <c r="H28" s="11"/>
      <c r="I28" s="9" t="s">
        <v>27</v>
      </c>
      <c r="J28" s="9">
        <f ca="1">ROUND(テーブル9[[#This Row],[居住者]],-3)</f>
        <v>164000</v>
      </c>
      <c r="K28" s="9">
        <f ca="1">ROUND(テーブル9[[#This Row],[勤務者]],-3)</f>
        <v>36000</v>
      </c>
      <c r="L28" s="9">
        <f ca="1">ROUND(テーブル9[[#This Row],[来街者]],-3)</f>
        <v>64000</v>
      </c>
      <c r="M28" s="9">
        <f ca="1">ROUND(テーブル9[[#This Row],[平日]],-2)</f>
        <v>200</v>
      </c>
      <c r="N28" s="9">
        <f ca="1">ROUND(テーブル9[[#This Row],[休日]],-2)</f>
        <v>200</v>
      </c>
      <c r="O28" s="9"/>
      <c r="P28" s="11"/>
      <c r="Q28" s="9" t="s">
        <v>27</v>
      </c>
      <c r="R28" s="21">
        <f ca="1">ROUND(テーブル919[[#This Row],[居住者]],-3)</f>
        <v>149000</v>
      </c>
      <c r="S28" s="21">
        <f ca="1">ROUND(テーブル919[[#This Row],[勤務者]],-3)</f>
        <v>51000</v>
      </c>
      <c r="T28" s="21">
        <f ca="1">ROUND(テーブル919[[#This Row],[来街者]],-3)</f>
        <v>69000</v>
      </c>
      <c r="U28" s="21">
        <f ca="1">ROUND(テーブル919[[#This Row],[平日]],-1)</f>
        <v>170</v>
      </c>
      <c r="V28" s="21">
        <f ca="1">ROUND(テーブル919[[#This Row],[休日]],-2)</f>
        <v>200</v>
      </c>
      <c r="W28" s="21"/>
      <c r="Y28" s="9" t="s">
        <v>27</v>
      </c>
      <c r="Z28" s="21">
        <f ca="1">ROUND(テーブル91926[[#This Row],[居住者]],-3)</f>
        <v>180000</v>
      </c>
      <c r="AA28" s="21">
        <f ca="1">ROUND(テーブル91926[[#This Row],[勤務者]],-3)</f>
        <v>53000</v>
      </c>
      <c r="AB28" s="21">
        <f ca="1">ROUND(テーブル91926[[#This Row],[来街者]],-3)</f>
        <v>96000</v>
      </c>
      <c r="AC28" s="21">
        <f ca="1">ROUND(テーブル91926[[#This Row],[平日]],-2)</f>
        <v>200</v>
      </c>
      <c r="AD28" s="21">
        <f ca="1">ROUND(テーブル91926[[#This Row],[休日]],-2)</f>
        <v>300</v>
      </c>
      <c r="AE28" s="21"/>
      <c r="AG28" s="9" t="s">
        <v>27</v>
      </c>
      <c r="AH28">
        <f ca="1">ROUND(テーブル9192623[[#This Row],[居住者]],-3)</f>
        <v>200000</v>
      </c>
      <c r="AI28">
        <f ca="1">ROUND(テーブル9192623[[#This Row],[勤務者]],-3)</f>
        <v>51000</v>
      </c>
      <c r="AJ28">
        <f ca="1">ROUND(テーブル9192623[[#This Row],[来街者]],-3)</f>
        <v>54000</v>
      </c>
      <c r="AK28">
        <f ca="1">ROUND(テーブル9192623[[#This Row],[平日]],-2)</f>
        <v>100</v>
      </c>
      <c r="AL28">
        <f ca="1">ROUND(テーブル9192623[[#This Row],[休日]],-2)</f>
        <v>200</v>
      </c>
    </row>
    <row r="29" spans="1:38" x14ac:dyDescent="0.55000000000000004">
      <c r="A29" s="9" t="s">
        <v>28</v>
      </c>
      <c r="B29" s="9">
        <f ca="1">ROUND(テーブル8[[#This Row],[居住者]],-3)</f>
        <v>144000</v>
      </c>
      <c r="C29" s="9">
        <f ca="1">ROUND(テーブル8[[#This Row],[勤務者]],-3)</f>
        <v>53000</v>
      </c>
      <c r="D29" s="9">
        <f ca="1">ROUND(テーブル8[[#This Row],[来街者]],-3)</f>
        <v>64000</v>
      </c>
      <c r="E29" s="9">
        <f ca="1">ROUND(テーブル8[[#This Row],[平日]],-1)</f>
        <v>160</v>
      </c>
      <c r="F29" s="9">
        <f ca="1">ROUND(テーブル8[[#This Row],[休日]],-1)</f>
        <v>210</v>
      </c>
      <c r="G29" s="9"/>
      <c r="H29" s="11"/>
      <c r="I29" s="9" t="s">
        <v>28</v>
      </c>
      <c r="J29" s="9">
        <f ca="1">ROUND(テーブル9[[#This Row],[居住者]],-3)</f>
        <v>175000</v>
      </c>
      <c r="K29" s="9">
        <f ca="1">ROUND(テーブル9[[#This Row],[勤務者]],-3)</f>
        <v>24000</v>
      </c>
      <c r="L29" s="9">
        <f ca="1">ROUND(テーブル9[[#This Row],[来街者]],-3)</f>
        <v>62000</v>
      </c>
      <c r="M29" s="9">
        <f ca="1">ROUND(テーブル9[[#This Row],[平日]],-2)</f>
        <v>200</v>
      </c>
      <c r="N29" s="9">
        <f ca="1">ROUND(テーブル9[[#This Row],[休日]],-2)</f>
        <v>200</v>
      </c>
      <c r="O29" s="9"/>
      <c r="P29" s="11"/>
      <c r="Q29" s="9" t="s">
        <v>28</v>
      </c>
      <c r="R29" s="21">
        <f ca="1">ROUND(テーブル919[[#This Row],[居住者]],-3)</f>
        <v>165000</v>
      </c>
      <c r="S29" s="21">
        <f ca="1">ROUND(テーブル919[[#This Row],[勤務者]],-3)</f>
        <v>41000</v>
      </c>
      <c r="T29" s="21">
        <f ca="1">ROUND(テーブル919[[#This Row],[来街者]],-3)</f>
        <v>65000</v>
      </c>
      <c r="U29" s="21">
        <f ca="1">ROUND(テーブル919[[#This Row],[平日]],-1)</f>
        <v>160</v>
      </c>
      <c r="V29" s="21">
        <f ca="1">ROUND(テーブル919[[#This Row],[休日]],-2)</f>
        <v>200</v>
      </c>
      <c r="W29" s="21"/>
      <c r="Y29" s="9" t="s">
        <v>28</v>
      </c>
      <c r="Z29" s="21">
        <f ca="1">ROUND(テーブル91926[[#This Row],[居住者]],-3)</f>
        <v>192000</v>
      </c>
      <c r="AA29" s="21">
        <f ca="1">ROUND(テーブル91926[[#This Row],[勤務者]],-3)</f>
        <v>43000</v>
      </c>
      <c r="AB29" s="21">
        <f ca="1">ROUND(テーブル91926[[#This Row],[来街者]],-3)</f>
        <v>87000</v>
      </c>
      <c r="AC29" s="21">
        <f ca="1">ROUND(テーブル91926[[#This Row],[平日]],-2)</f>
        <v>200</v>
      </c>
      <c r="AD29" s="21">
        <f ca="1">ROUND(テーブル91926[[#This Row],[休日]],-2)</f>
        <v>300</v>
      </c>
      <c r="AE29" s="21"/>
      <c r="AG29" s="9" t="s">
        <v>28</v>
      </c>
      <c r="AH29">
        <f ca="1">ROUND(テーブル9192623[[#This Row],[居住者]],-3)</f>
        <v>212000</v>
      </c>
      <c r="AI29">
        <f ca="1">ROUND(テーブル9192623[[#This Row],[勤務者]],-3)</f>
        <v>42000</v>
      </c>
      <c r="AJ29">
        <f ca="1">ROUND(テーブル9192623[[#This Row],[来街者]],-3)</f>
        <v>51000</v>
      </c>
      <c r="AK29">
        <f ca="1">ROUND(テーブル9192623[[#This Row],[平日]],-2)</f>
        <v>100</v>
      </c>
      <c r="AL29">
        <f ca="1">ROUND(テーブル9192623[[#This Row],[休日]],-2)</f>
        <v>200</v>
      </c>
    </row>
    <row r="30" spans="1:38" x14ac:dyDescent="0.55000000000000004">
      <c r="A30" s="9" t="s">
        <v>29</v>
      </c>
      <c r="B30" s="9">
        <f ca="1">ROUND(テーブル8[[#This Row],[居住者]],-3)</f>
        <v>158000</v>
      </c>
      <c r="C30" s="9">
        <f ca="1">ROUND(テーブル8[[#This Row],[勤務者]],-3)</f>
        <v>33000</v>
      </c>
      <c r="D30" s="9">
        <f ca="1">ROUND(テーブル8[[#This Row],[来街者]],-3)</f>
        <v>60000</v>
      </c>
      <c r="E30" s="9">
        <f ca="1">ROUND(テーブル8[[#This Row],[平日]],-1)</f>
        <v>150</v>
      </c>
      <c r="F30" s="9">
        <f ca="1">ROUND(テーブル8[[#This Row],[休日]],-1)</f>
        <v>200</v>
      </c>
      <c r="G30" s="9"/>
      <c r="H30" s="11"/>
      <c r="I30" s="9" t="s">
        <v>29</v>
      </c>
      <c r="J30" s="9">
        <f ca="1">ROUND(テーブル9[[#This Row],[居住者]],-3)</f>
        <v>190000</v>
      </c>
      <c r="K30" s="9">
        <f ca="1">ROUND(テーブル9[[#This Row],[勤務者]],-3)</f>
        <v>17000</v>
      </c>
      <c r="L30" s="9">
        <f ca="1">ROUND(テーブル9[[#This Row],[来街者]],-3)</f>
        <v>58000</v>
      </c>
      <c r="M30" s="9">
        <f ca="1">ROUND(テーブル9[[#This Row],[平日]],-2)</f>
        <v>200</v>
      </c>
      <c r="N30" s="9">
        <f ca="1">ROUND(テーブル9[[#This Row],[休日]],-2)</f>
        <v>200</v>
      </c>
      <c r="O30" s="9"/>
      <c r="P30" s="11"/>
      <c r="Q30" s="9" t="s">
        <v>29</v>
      </c>
      <c r="R30" s="21">
        <f ca="1">ROUND(テーブル919[[#This Row],[居住者]],-3)</f>
        <v>181000</v>
      </c>
      <c r="S30" s="21">
        <f ca="1">ROUND(テーブル919[[#This Row],[勤務者]],-3)</f>
        <v>32000</v>
      </c>
      <c r="T30" s="21">
        <f ca="1">ROUND(テーブル919[[#This Row],[来街者]],-3)</f>
        <v>63000</v>
      </c>
      <c r="U30" s="21">
        <f ca="1">ROUND(テーブル919[[#This Row],[平日]],-1)</f>
        <v>160</v>
      </c>
      <c r="V30" s="21">
        <f ca="1">ROUND(テーブル919[[#This Row],[休日]],-2)</f>
        <v>200</v>
      </c>
      <c r="W30" s="21"/>
      <c r="Y30" s="9" t="s">
        <v>29</v>
      </c>
      <c r="Z30" s="21">
        <f ca="1">ROUND(テーブル91926[[#This Row],[居住者]],-3)</f>
        <v>203000</v>
      </c>
      <c r="AA30" s="21">
        <f ca="1">ROUND(テーブル91926[[#This Row],[勤務者]],-3)</f>
        <v>37000</v>
      </c>
      <c r="AB30" s="21">
        <f ca="1">ROUND(テーブル91926[[#This Row],[来街者]],-3)</f>
        <v>78000</v>
      </c>
      <c r="AC30" s="21">
        <f ca="1">ROUND(テーブル91926[[#This Row],[平日]],-2)</f>
        <v>200</v>
      </c>
      <c r="AD30" s="21">
        <f ca="1">ROUND(テーブル91926[[#This Row],[休日]],-2)</f>
        <v>200</v>
      </c>
      <c r="AE30" s="21"/>
      <c r="AG30" s="9" t="s">
        <v>29</v>
      </c>
      <c r="AH30">
        <f ca="1">ROUND(テーブル9192623[[#This Row],[居住者]],-3)</f>
        <v>222000</v>
      </c>
      <c r="AI30">
        <f ca="1">ROUND(テーブル9192623[[#This Row],[勤務者]],-3)</f>
        <v>34000</v>
      </c>
      <c r="AJ30">
        <f ca="1">ROUND(テーブル9192623[[#This Row],[来街者]],-3)</f>
        <v>49000</v>
      </c>
      <c r="AK30">
        <f ca="1">ROUND(テーブル9192623[[#This Row],[平日]],-2)</f>
        <v>100</v>
      </c>
      <c r="AL30">
        <f ca="1">ROUND(テーブル9192623[[#This Row],[休日]],-2)</f>
        <v>200</v>
      </c>
    </row>
    <row r="31" spans="1:38" x14ac:dyDescent="0.55000000000000004">
      <c r="A31" s="9" t="s">
        <v>30</v>
      </c>
      <c r="B31" s="9">
        <f ca="1">ROUND(テーブル8[[#This Row],[居住者]],-3)</f>
        <v>165000</v>
      </c>
      <c r="C31" s="9">
        <f ca="1">ROUND(テーブル8[[#This Row],[勤務者]],-3)</f>
        <v>22000</v>
      </c>
      <c r="D31" s="9">
        <f ca="1">ROUND(テーブル8[[#This Row],[来街者]],-3)</f>
        <v>60000</v>
      </c>
      <c r="E31" s="9">
        <f ca="1">ROUND(テーブル8[[#This Row],[平日]],-1)</f>
        <v>150</v>
      </c>
      <c r="F31" s="9">
        <f ca="1">ROUND(テーブル8[[#This Row],[休日]],-1)</f>
        <v>190</v>
      </c>
      <c r="G31" s="9"/>
      <c r="H31" s="11"/>
      <c r="I31" s="9" t="s">
        <v>30</v>
      </c>
      <c r="J31" s="9">
        <f ca="1">ROUND(テーブル9[[#This Row],[居住者]],-3)</f>
        <v>201000</v>
      </c>
      <c r="K31" s="9">
        <f ca="1">ROUND(テーブル9[[#This Row],[勤務者]],-3)</f>
        <v>11000</v>
      </c>
      <c r="L31" s="9">
        <f ca="1">ROUND(テーブル9[[#This Row],[来街者]],-3)</f>
        <v>56000</v>
      </c>
      <c r="M31" s="9">
        <f ca="1">ROUND(テーブル9[[#This Row],[平日]],-2)</f>
        <v>200</v>
      </c>
      <c r="N31" s="9">
        <f ca="1">ROUND(テーブル9[[#This Row],[休日]],-2)</f>
        <v>200</v>
      </c>
      <c r="O31" s="9"/>
      <c r="P31" s="11"/>
      <c r="Q31" s="9" t="s">
        <v>30</v>
      </c>
      <c r="R31" s="21">
        <f ca="1">ROUND(テーブル919[[#This Row],[居住者]],-3)</f>
        <v>190000</v>
      </c>
      <c r="S31" s="21">
        <f ca="1">ROUND(テーブル919[[#This Row],[勤務者]],-3)</f>
        <v>19000</v>
      </c>
      <c r="T31" s="21">
        <f ca="1">ROUND(テーブル919[[#This Row],[来街者]],-3)</f>
        <v>59000</v>
      </c>
      <c r="U31" s="21">
        <f ca="1">ROUND(テーブル919[[#This Row],[平日]],-1)</f>
        <v>150</v>
      </c>
      <c r="V31" s="21">
        <f ca="1">ROUND(テーブル919[[#This Row],[休日]],-2)</f>
        <v>200</v>
      </c>
      <c r="W31" s="21"/>
      <c r="Y31" s="9" t="s">
        <v>30</v>
      </c>
      <c r="Z31" s="21">
        <f ca="1">ROUND(テーブル91926[[#This Row],[居住者]],-3)</f>
        <v>207000</v>
      </c>
      <c r="AA31" s="21">
        <f ca="1">ROUND(テーブル91926[[#This Row],[勤務者]],-3)</f>
        <v>25000</v>
      </c>
      <c r="AB31" s="21">
        <f ca="1">ROUND(テーブル91926[[#This Row],[来街者]],-3)</f>
        <v>70000</v>
      </c>
      <c r="AC31" s="21">
        <f ca="1">ROUND(テーブル91926[[#This Row],[平日]],-2)</f>
        <v>200</v>
      </c>
      <c r="AD31" s="21">
        <f ca="1">ROUND(テーブル91926[[#This Row],[休日]],-2)</f>
        <v>200</v>
      </c>
      <c r="AE31" s="21"/>
      <c r="AG31" s="9" t="s">
        <v>30</v>
      </c>
      <c r="AH31">
        <f ca="1">ROUND(テーブル9192623[[#This Row],[居住者]],-3)</f>
        <v>223000</v>
      </c>
      <c r="AI31">
        <f ca="1">ROUND(テーブル9192623[[#This Row],[勤務者]],-3)</f>
        <v>26000</v>
      </c>
      <c r="AJ31">
        <f ca="1">ROUND(テーブル9192623[[#This Row],[来街者]],-3)</f>
        <v>48000</v>
      </c>
      <c r="AK31">
        <f ca="1">ROUND(テーブル9192623[[#This Row],[平日]],-2)</f>
        <v>100</v>
      </c>
      <c r="AL31">
        <f ca="1">ROUND(テーブル9192623[[#This Row],[休日]],-2)</f>
        <v>200</v>
      </c>
    </row>
    <row r="32" spans="1:38" x14ac:dyDescent="0.55000000000000004">
      <c r="A32" s="9" t="s">
        <v>31</v>
      </c>
      <c r="B32" s="9">
        <f ca="1">ROUND(テーブル8[[#This Row],[居住者]],-3)</f>
        <v>171000</v>
      </c>
      <c r="C32" s="9">
        <f ca="1">ROUND(テーブル8[[#This Row],[勤務者]],-3)</f>
        <v>17000</v>
      </c>
      <c r="D32" s="9">
        <f ca="1">ROUND(テーブル8[[#This Row],[来街者]],-3)</f>
        <v>57000</v>
      </c>
      <c r="E32" s="9">
        <f ca="1">ROUND(テーブル8[[#This Row],[平日]],-1)</f>
        <v>150</v>
      </c>
      <c r="F32" s="9">
        <f ca="1">ROUND(テーブル8[[#This Row],[休日]],-1)</f>
        <v>170</v>
      </c>
      <c r="G32" s="9"/>
      <c r="H32" s="11"/>
      <c r="I32" s="9" t="s">
        <v>31</v>
      </c>
      <c r="J32" s="9">
        <f ca="1">ROUND(テーブル9[[#This Row],[居住者]],-3)</f>
        <v>209000</v>
      </c>
      <c r="K32" s="9">
        <f ca="1">ROUND(テーブル9[[#This Row],[勤務者]],-3)</f>
        <v>10000</v>
      </c>
      <c r="L32" s="9">
        <f ca="1">ROUND(テーブル9[[#This Row],[来街者]],-3)</f>
        <v>56000</v>
      </c>
      <c r="M32" s="9">
        <f ca="1">ROUND(テーブル9[[#This Row],[平日]],-2)</f>
        <v>200</v>
      </c>
      <c r="N32" s="9">
        <f ca="1">ROUND(テーブル9[[#This Row],[休日]],-2)</f>
        <v>100</v>
      </c>
      <c r="O32" s="9"/>
      <c r="P32" s="11"/>
      <c r="Q32" s="9" t="s">
        <v>31</v>
      </c>
      <c r="R32" s="21">
        <f ca="1">ROUND(テーブル919[[#This Row],[居住者]],-3)</f>
        <v>194000</v>
      </c>
      <c r="S32" s="21">
        <f ca="1">ROUND(テーブル919[[#This Row],[勤務者]],-3)</f>
        <v>15000</v>
      </c>
      <c r="T32" s="21">
        <f ca="1">ROUND(テーブル919[[#This Row],[来街者]],-3)</f>
        <v>60000</v>
      </c>
      <c r="U32" s="21">
        <f ca="1">ROUND(テーブル919[[#This Row],[平日]],-1)</f>
        <v>160</v>
      </c>
      <c r="V32" s="21">
        <f ca="1">ROUND(テーブル919[[#This Row],[休日]],-2)</f>
        <v>200</v>
      </c>
      <c r="W32" s="21"/>
      <c r="Y32" s="9" t="s">
        <v>31</v>
      </c>
      <c r="Z32" s="21">
        <f ca="1">ROUND(テーブル91926[[#This Row],[居住者]],-3)</f>
        <v>208000</v>
      </c>
      <c r="AA32" s="21">
        <f ca="1">ROUND(テーブル91926[[#This Row],[勤務者]],-3)</f>
        <v>22000</v>
      </c>
      <c r="AB32" s="21">
        <f ca="1">ROUND(テーブル91926[[#This Row],[来街者]],-3)</f>
        <v>64000</v>
      </c>
      <c r="AC32" s="21">
        <f ca="1">ROUND(テーブル91926[[#This Row],[平日]],-2)</f>
        <v>200</v>
      </c>
      <c r="AD32" s="21">
        <f ca="1">ROUND(テーブル91926[[#This Row],[休日]],-2)</f>
        <v>200</v>
      </c>
      <c r="AE32" s="21"/>
      <c r="AG32" s="9" t="s">
        <v>31</v>
      </c>
      <c r="AH32">
        <f ca="1">ROUND(テーブル9192623[[#This Row],[居住者]],-3)</f>
        <v>226000</v>
      </c>
      <c r="AI32">
        <f ca="1">ROUND(テーブル9192623[[#This Row],[勤務者]],-3)</f>
        <v>23000</v>
      </c>
      <c r="AJ32">
        <f ca="1">ROUND(テーブル9192623[[#This Row],[来街者]],-3)</f>
        <v>46000</v>
      </c>
      <c r="AK32">
        <f ca="1">ROUND(テーブル9192623[[#This Row],[平日]],-2)</f>
        <v>100</v>
      </c>
      <c r="AL32">
        <f ca="1">ROUND(テーブル9192623[[#This Row],[休日]],-2)</f>
        <v>200</v>
      </c>
    </row>
    <row r="33" spans="1:38" x14ac:dyDescent="0.55000000000000004">
      <c r="A33" s="9" t="s">
        <v>32</v>
      </c>
      <c r="B33" s="9">
        <f ca="1">ROUND(テーブル8[[#This Row],[居住者]],-3)</f>
        <v>183000</v>
      </c>
      <c r="C33" s="9">
        <f ca="1">ROUND(テーブル8[[#This Row],[勤務者]],-3)</f>
        <v>9000</v>
      </c>
      <c r="D33" s="9">
        <f ca="1">ROUND(テーブル8[[#This Row],[来街者]],-3)</f>
        <v>55000</v>
      </c>
      <c r="E33" s="9">
        <f ca="1">ROUND(テーブル8[[#This Row],[平日]],-1)</f>
        <v>140</v>
      </c>
      <c r="F33" s="9">
        <f ca="1">ROUND(テーブル8[[#This Row],[休日]],-1)</f>
        <v>160</v>
      </c>
      <c r="G33" s="9"/>
      <c r="H33" s="11"/>
      <c r="I33" s="9" t="s">
        <v>32</v>
      </c>
      <c r="J33" s="9">
        <f ca="1">ROUND(テーブル9[[#This Row],[居住者]],-3)</f>
        <v>215000</v>
      </c>
      <c r="K33" s="9">
        <f ca="1">ROUND(テーブル9[[#This Row],[勤務者]],-3)</f>
        <v>8000</v>
      </c>
      <c r="L33" s="9">
        <f ca="1">ROUND(テーブル9[[#This Row],[来街者]],-3)</f>
        <v>51000</v>
      </c>
      <c r="M33" s="9">
        <f ca="1">ROUND(テーブル9[[#This Row],[平日]],-2)</f>
        <v>100</v>
      </c>
      <c r="N33" s="9">
        <f ca="1">ROUND(テーブル9[[#This Row],[休日]],-2)</f>
        <v>100</v>
      </c>
      <c r="O33" s="9"/>
      <c r="P33" s="11"/>
      <c r="Q33" s="9" t="s">
        <v>32</v>
      </c>
      <c r="R33" s="21">
        <f ca="1">ROUND(テーブル919[[#This Row],[居住者]],-3)</f>
        <v>196000</v>
      </c>
      <c r="S33" s="21">
        <f ca="1">ROUND(テーブル919[[#This Row],[勤務者]],-3)</f>
        <v>13000</v>
      </c>
      <c r="T33" s="21">
        <f ca="1">ROUND(テーブル919[[#This Row],[来街者]],-3)</f>
        <v>61000</v>
      </c>
      <c r="U33" s="21">
        <f ca="1">ROUND(テーブル919[[#This Row],[平日]],-1)</f>
        <v>160</v>
      </c>
      <c r="V33" s="21">
        <f ca="1">ROUND(テーブル919[[#This Row],[休日]],-2)</f>
        <v>200</v>
      </c>
      <c r="W33" s="21"/>
      <c r="Y33" s="9" t="s">
        <v>32</v>
      </c>
      <c r="Z33" s="21">
        <f ca="1">ROUND(テーブル91926[[#This Row],[居住者]],-3)</f>
        <v>211000</v>
      </c>
      <c r="AA33" s="21">
        <f ca="1">ROUND(テーブル91926[[#This Row],[勤務者]],-3)</f>
        <v>19000</v>
      </c>
      <c r="AB33" s="21">
        <f ca="1">ROUND(テーブル91926[[#This Row],[来街者]],-3)</f>
        <v>59000</v>
      </c>
      <c r="AC33" s="21">
        <f ca="1">ROUND(テーブル91926[[#This Row],[平日]],-2)</f>
        <v>200</v>
      </c>
      <c r="AD33" s="21">
        <f ca="1">ROUND(テーブル91926[[#This Row],[休日]],-2)</f>
        <v>200</v>
      </c>
      <c r="AE33" s="21"/>
      <c r="AG33" s="9" t="s">
        <v>32</v>
      </c>
      <c r="AH33">
        <f ca="1">ROUND(テーブル9192623[[#This Row],[居住者]],-3)</f>
        <v>230000</v>
      </c>
      <c r="AI33">
        <f ca="1">ROUND(テーブル9192623[[#This Row],[勤務者]],-3)</f>
        <v>21000</v>
      </c>
      <c r="AJ33">
        <f ca="1">ROUND(テーブル9192623[[#This Row],[来街者]],-3)</f>
        <v>47000</v>
      </c>
      <c r="AK33">
        <f ca="1">ROUND(テーブル9192623[[#This Row],[平日]],-2)</f>
        <v>100</v>
      </c>
      <c r="AL33">
        <f ca="1">ROUND(テーブル9192623[[#This Row],[休日]],-2)</f>
        <v>100</v>
      </c>
    </row>
    <row r="34" spans="1:38" x14ac:dyDescent="0.55000000000000004">
      <c r="A34" s="9" t="s">
        <v>33</v>
      </c>
      <c r="B34" s="9">
        <f ca="1">ROUND(テーブル8[[#This Row],[居住者]],-3)</f>
        <v>189000</v>
      </c>
      <c r="C34" s="9">
        <f ca="1">ROUND(テーブル8[[#This Row],[勤務者]],-3)</f>
        <v>7000</v>
      </c>
      <c r="D34" s="9">
        <f ca="1">ROUND(テーブル8[[#This Row],[来街者]],-3)</f>
        <v>51000</v>
      </c>
      <c r="E34" s="9">
        <f ca="1">ROUND(テーブル8[[#This Row],[平日]],-1)</f>
        <v>140</v>
      </c>
      <c r="F34" s="9">
        <f ca="1">ROUND(テーブル8[[#This Row],[休日]],-1)</f>
        <v>150</v>
      </c>
      <c r="G34" s="9"/>
      <c r="H34" s="11"/>
      <c r="I34" s="9" t="s">
        <v>33</v>
      </c>
      <c r="J34" s="9">
        <f ca="1">ROUND(テーブル9[[#This Row],[居住者]],-3)</f>
        <v>220000</v>
      </c>
      <c r="K34" s="9">
        <f ca="1">ROUND(テーブル9[[#This Row],[勤務者]],-3)</f>
        <v>8000</v>
      </c>
      <c r="L34" s="9">
        <f ca="1">ROUND(テーブル9[[#This Row],[来街者]],-3)</f>
        <v>48000</v>
      </c>
      <c r="M34" s="9">
        <f ca="1">ROUND(テーブル9[[#This Row],[平日]],-2)</f>
        <v>100</v>
      </c>
      <c r="N34" s="9">
        <f ca="1">ROUND(テーブル9[[#This Row],[休日]],-2)</f>
        <v>100</v>
      </c>
      <c r="O34" s="9"/>
      <c r="P34" s="11"/>
      <c r="Q34" s="9" t="s">
        <v>33</v>
      </c>
      <c r="R34" s="21">
        <f ca="1">ROUND(テーブル919[[#This Row],[居住者]],-3)</f>
        <v>197000</v>
      </c>
      <c r="S34" s="21">
        <f ca="1">ROUND(テーブル919[[#This Row],[勤務者]],-3)</f>
        <v>12000</v>
      </c>
      <c r="T34" s="21">
        <f ca="1">ROUND(テーブル919[[#This Row],[来街者]],-3)</f>
        <v>60000</v>
      </c>
      <c r="U34" s="21">
        <f ca="1">ROUND(テーブル919[[#This Row],[平日]],-1)</f>
        <v>160</v>
      </c>
      <c r="V34" s="21">
        <f ca="1">ROUND(テーブル919[[#This Row],[休日]],-2)</f>
        <v>200</v>
      </c>
      <c r="W34" s="21"/>
      <c r="Y34" s="9" t="s">
        <v>33</v>
      </c>
      <c r="Z34" s="21">
        <f ca="1">ROUND(テーブル91926[[#This Row],[居住者]],-3)</f>
        <v>216000</v>
      </c>
      <c r="AA34" s="21">
        <f ca="1">ROUND(テーブル91926[[#This Row],[勤務者]],-3)</f>
        <v>17000</v>
      </c>
      <c r="AB34" s="21">
        <f ca="1">ROUND(テーブル91926[[#This Row],[来街者]],-3)</f>
        <v>60000</v>
      </c>
      <c r="AC34" s="21">
        <f ca="1">ROUND(テーブル91926[[#This Row],[平日]],-2)</f>
        <v>200</v>
      </c>
      <c r="AD34" s="21">
        <f ca="1">ROUND(テーブル91926[[#This Row],[休日]],-2)</f>
        <v>200</v>
      </c>
      <c r="AE34" s="21"/>
      <c r="AG34" s="9" t="s">
        <v>33</v>
      </c>
      <c r="AH34">
        <f ca="1">ROUND(テーブル9192623[[#This Row],[居住者]],-3)</f>
        <v>237000</v>
      </c>
      <c r="AI34">
        <f ca="1">ROUND(テーブル9192623[[#This Row],[勤務者]],-3)</f>
        <v>20000</v>
      </c>
      <c r="AJ34">
        <f ca="1">ROUND(テーブル9192623[[#This Row],[来街者]],-3)</f>
        <v>45000</v>
      </c>
      <c r="AK34">
        <f ca="1">ROUND(テーブル9192623[[#This Row],[平日]],-2)</f>
        <v>100</v>
      </c>
      <c r="AL34">
        <f ca="1">ROUND(テーブル9192623[[#This Row],[休日]],-2)</f>
        <v>100</v>
      </c>
    </row>
    <row r="35" spans="1:38" x14ac:dyDescent="0.55000000000000004">
      <c r="A35" s="9" t="s">
        <v>34</v>
      </c>
      <c r="B35" s="9">
        <f ca="1">ROUND(テーブル8[[#This Row],[居住者]],-3)</f>
        <v>195000</v>
      </c>
      <c r="C35" s="9">
        <f ca="1">ROUND(テーブル8[[#This Row],[勤務者]],-3)</f>
        <v>6000</v>
      </c>
      <c r="D35" s="9">
        <f ca="1">ROUND(テーブル8[[#This Row],[来街者]],-3)</f>
        <v>49000</v>
      </c>
      <c r="E35" s="9">
        <f ca="1">ROUND(テーブル8[[#This Row],[平日]],-1)</f>
        <v>130</v>
      </c>
      <c r="F35" s="9">
        <f ca="1">ROUND(テーブル8[[#This Row],[休日]],-1)</f>
        <v>150</v>
      </c>
      <c r="G35" s="9"/>
      <c r="H35" s="11"/>
      <c r="I35" s="9" t="s">
        <v>34</v>
      </c>
      <c r="J35" s="9">
        <f ca="1">ROUND(テーブル9[[#This Row],[居住者]],-3)</f>
        <v>224000</v>
      </c>
      <c r="K35" s="9">
        <f ca="1">ROUND(テーブル9[[#This Row],[勤務者]],-3)</f>
        <v>8000</v>
      </c>
      <c r="L35" s="9">
        <f ca="1">ROUND(テーブル9[[#This Row],[来街者]],-3)</f>
        <v>43000</v>
      </c>
      <c r="M35" s="9">
        <f ca="1">ROUND(テーブル9[[#This Row],[平日]],-2)</f>
        <v>100</v>
      </c>
      <c r="N35" s="9">
        <f ca="1">ROUND(テーブル9[[#This Row],[休日]],-2)</f>
        <v>100</v>
      </c>
      <c r="O35" s="9"/>
      <c r="P35" s="11"/>
      <c r="Q35" s="9" t="s">
        <v>34</v>
      </c>
      <c r="R35" s="21">
        <f ca="1">ROUND(テーブル919[[#This Row],[居住者]],-3)</f>
        <v>195000</v>
      </c>
      <c r="S35" s="21">
        <f ca="1">ROUND(テーブル919[[#This Row],[勤務者]],-3)</f>
        <v>12000</v>
      </c>
      <c r="T35" s="21">
        <f ca="1">ROUND(テーブル919[[#This Row],[来街者]],-3)</f>
        <v>55000</v>
      </c>
      <c r="U35" s="21">
        <f ca="1">ROUND(テーブル919[[#This Row],[平日]],-1)</f>
        <v>140</v>
      </c>
      <c r="V35" s="21">
        <f ca="1">ROUND(テーブル919[[#This Row],[休日]],-2)</f>
        <v>200</v>
      </c>
      <c r="W35" s="21"/>
      <c r="Y35" s="9" t="s">
        <v>34</v>
      </c>
      <c r="Z35" s="21">
        <f ca="1">ROUND(テーブル91926[[#This Row],[居住者]],-3)</f>
        <v>221000</v>
      </c>
      <c r="AA35" s="21">
        <f ca="1">ROUND(テーブル91926[[#This Row],[勤務者]],-3)</f>
        <v>16000</v>
      </c>
      <c r="AB35" s="21">
        <f ca="1">ROUND(テーブル91926[[#This Row],[来街者]],-3)</f>
        <v>53000</v>
      </c>
      <c r="AC35" s="21">
        <f ca="1">ROUND(テーブル91926[[#This Row],[平日]],-2)</f>
        <v>100</v>
      </c>
      <c r="AD35" s="21">
        <f ca="1">ROUND(テーブル91926[[#This Row],[休日]],-2)</f>
        <v>200</v>
      </c>
      <c r="AE35" s="21"/>
      <c r="AG35" s="9" t="s">
        <v>34</v>
      </c>
      <c r="AH35">
        <f ca="1">ROUND(テーブル9192623[[#This Row],[居住者]],-3)</f>
        <v>239000</v>
      </c>
      <c r="AI35">
        <f ca="1">ROUND(テーブル9192623[[#This Row],[勤務者]],-3)</f>
        <v>18000</v>
      </c>
      <c r="AJ35">
        <f ca="1">ROUND(テーブル9192623[[#This Row],[来街者]],-3)</f>
        <v>41000</v>
      </c>
      <c r="AK35">
        <f ca="1">ROUND(テーブル9192623[[#This Row],[平日]],-2)</f>
        <v>100</v>
      </c>
      <c r="AL35">
        <f ca="1">ROUND(テーブル9192623[[#This Row],[休日]],-2)</f>
        <v>100</v>
      </c>
    </row>
    <row r="36" spans="1:38" x14ac:dyDescent="0.55000000000000004">
      <c r="A36" s="9" t="s">
        <v>35</v>
      </c>
      <c r="B36" s="9">
        <f ca="1">ROUND(テーブル8[[#This Row],[居住者]],-3)</f>
        <v>200000</v>
      </c>
      <c r="C36" s="9">
        <f ca="1">ROUND(テーブル8[[#This Row],[勤務者]],-3)</f>
        <v>6000</v>
      </c>
      <c r="D36" s="9">
        <f ca="1">ROUND(テーブル8[[#This Row],[来街者]],-3)</f>
        <v>47000</v>
      </c>
      <c r="E36" s="9">
        <f ca="1">ROUND(テーブル8[[#This Row],[平日]],-1)</f>
        <v>120</v>
      </c>
      <c r="F36" s="9">
        <f ca="1">ROUND(テーブル8[[#This Row],[休日]],-1)</f>
        <v>150</v>
      </c>
      <c r="G36" s="9"/>
      <c r="H36" s="11"/>
      <c r="I36" s="9" t="s">
        <v>35</v>
      </c>
      <c r="J36" s="9">
        <f ca="1">ROUND(テーブル9[[#This Row],[居住者]],-3)</f>
        <v>229000</v>
      </c>
      <c r="K36" s="9">
        <f ca="1">ROUND(テーブル9[[#This Row],[勤務者]],-3)</f>
        <v>8000</v>
      </c>
      <c r="L36" s="9">
        <f ca="1">ROUND(テーブル9[[#This Row],[来街者]],-3)</f>
        <v>38000</v>
      </c>
      <c r="M36" s="9">
        <f ca="1">ROUND(テーブル9[[#This Row],[平日]],-2)</f>
        <v>100</v>
      </c>
      <c r="N36" s="9">
        <f ca="1">ROUND(テーブル9[[#This Row],[休日]],-2)</f>
        <v>100</v>
      </c>
      <c r="O36" s="9"/>
      <c r="P36" s="11"/>
      <c r="Q36" s="9" t="s">
        <v>35</v>
      </c>
      <c r="R36" s="21">
        <f ca="1">ROUND(テーブル919[[#This Row],[居住者]],-3)</f>
        <v>197000</v>
      </c>
      <c r="S36" s="21">
        <f ca="1">ROUND(テーブル919[[#This Row],[勤務者]],-3)</f>
        <v>11000</v>
      </c>
      <c r="T36" s="21">
        <f ca="1">ROUND(テーブル919[[#This Row],[来街者]],-3)</f>
        <v>50000</v>
      </c>
      <c r="U36" s="21">
        <f ca="1">ROUND(テーブル919[[#This Row],[平日]],-1)</f>
        <v>120</v>
      </c>
      <c r="V36" s="21">
        <f ca="1">ROUND(テーブル919[[#This Row],[休日]],-2)</f>
        <v>200</v>
      </c>
      <c r="W36" s="21"/>
      <c r="Y36" s="9" t="s">
        <v>35</v>
      </c>
      <c r="Z36" s="21">
        <f ca="1">ROUND(テーブル91926[[#This Row],[居住者]],-3)</f>
        <v>223000</v>
      </c>
      <c r="AA36" s="21">
        <f ca="1">ROUND(テーブル91926[[#This Row],[勤務者]],-3)</f>
        <v>15000</v>
      </c>
      <c r="AB36" s="21">
        <f ca="1">ROUND(テーブル91926[[#This Row],[来街者]],-3)</f>
        <v>45000</v>
      </c>
      <c r="AC36" s="21">
        <f ca="1">ROUND(テーブル91926[[#This Row],[平日]],-2)</f>
        <v>100</v>
      </c>
      <c r="AD36" s="21">
        <f ca="1">ROUND(テーブル91926[[#This Row],[休日]],-2)</f>
        <v>100</v>
      </c>
      <c r="AE36" s="21"/>
      <c r="AG36" s="9" t="s">
        <v>35</v>
      </c>
      <c r="AH36">
        <f ca="1">ROUND(テーブル9192623[[#This Row],[居住者]],-3)</f>
        <v>239000</v>
      </c>
      <c r="AI36">
        <f ca="1">ROUND(テーブル9192623[[#This Row],[勤務者]],-3)</f>
        <v>16000</v>
      </c>
      <c r="AJ36">
        <f ca="1">ROUND(テーブル9192623[[#This Row],[来街者]],-3)</f>
        <v>36000</v>
      </c>
      <c r="AK36">
        <f ca="1">ROUND(テーブル9192623[[#This Row],[平日]],-1)</f>
        <v>90</v>
      </c>
      <c r="AL36">
        <f ca="1">ROUND(テーブル9192623[[#This Row],[休日]],-2)</f>
        <v>100</v>
      </c>
    </row>
    <row r="37" spans="1:38" x14ac:dyDescent="0.55000000000000004">
      <c r="A37" s="9" t="s">
        <v>36</v>
      </c>
      <c r="B37" s="9">
        <f ca="1">ROUND(テーブル8[[#This Row],[居住者]],-3)</f>
        <v>203000</v>
      </c>
      <c r="C37" s="9">
        <f ca="1">ROUND(テーブル8[[#This Row],[勤務者]],-3)</f>
        <v>5000</v>
      </c>
      <c r="D37" s="9">
        <f ca="1">ROUND(テーブル8[[#This Row],[来街者]],-3)</f>
        <v>43000</v>
      </c>
      <c r="E37" s="9">
        <f ca="1">ROUND(テーブル8[[#This Row],[平日]],-1)</f>
        <v>110</v>
      </c>
      <c r="F37" s="9">
        <f ca="1">ROUND(テーブル8[[#This Row],[休日]],-1)</f>
        <v>150</v>
      </c>
      <c r="G37" s="9"/>
      <c r="H37" s="11"/>
      <c r="I37" s="9" t="s">
        <v>36</v>
      </c>
      <c r="J37" s="9">
        <f ca="1">ROUND(テーブル9[[#This Row],[居住者]],-3)</f>
        <v>235000</v>
      </c>
      <c r="K37" s="9">
        <f ca="1">ROUND(テーブル9[[#This Row],[勤務者]],-3)</f>
        <v>8000</v>
      </c>
      <c r="L37" s="9">
        <f ca="1">ROUND(テーブル9[[#This Row],[来街者]],-3)</f>
        <v>33000</v>
      </c>
      <c r="M37" s="9">
        <f ca="1">ROUND(テーブル9[[#This Row],[平日]],-1)</f>
        <v>90</v>
      </c>
      <c r="N37" s="9">
        <f ca="1">ROUND(テーブル9[[#This Row],[休日]],-2)</f>
        <v>100</v>
      </c>
      <c r="O37" s="9"/>
      <c r="P37" s="11"/>
      <c r="Q37" s="9" t="s">
        <v>36</v>
      </c>
      <c r="R37" s="21">
        <f ca="1">ROUND(テーブル919[[#This Row],[居住者]],-3)</f>
        <v>201000</v>
      </c>
      <c r="S37" s="21">
        <f ca="1">ROUND(テーブル919[[#This Row],[勤務者]],-3)</f>
        <v>11000</v>
      </c>
      <c r="T37" s="21">
        <f ca="1">ROUND(テーブル919[[#This Row],[来街者]],-3)</f>
        <v>41000</v>
      </c>
      <c r="U37" s="21">
        <f ca="1">ROUND(テーブル919[[#This Row],[平日]],-1)</f>
        <v>100</v>
      </c>
      <c r="V37" s="21">
        <f ca="1">ROUND(テーブル919[[#This Row],[休日]],-2)</f>
        <v>100</v>
      </c>
      <c r="W37" s="21"/>
      <c r="Y37" s="9" t="s">
        <v>36</v>
      </c>
      <c r="Z37" s="21">
        <f ca="1">ROUND(テーブル91926[[#This Row],[居住者]],-3)</f>
        <v>226000</v>
      </c>
      <c r="AA37" s="21">
        <f ca="1">ROUND(テーブル91926[[#This Row],[勤務者]],-3)</f>
        <v>14000</v>
      </c>
      <c r="AB37" s="21">
        <f ca="1">ROUND(テーブル91926[[#This Row],[来街者]],-3)</f>
        <v>39000</v>
      </c>
      <c r="AC37" s="21">
        <f ca="1">ROUND(テーブル91926[[#This Row],[平日]],-2)</f>
        <v>100</v>
      </c>
      <c r="AD37" s="21">
        <f ca="1">ROUND(テーブル91926[[#This Row],[休日]],-2)</f>
        <v>100</v>
      </c>
      <c r="AE37" s="21"/>
      <c r="AG37" s="9" t="s">
        <v>36</v>
      </c>
      <c r="AH37">
        <f ca="1">ROUND(テーブル9192623[[#This Row],[居住者]],-3)</f>
        <v>238000</v>
      </c>
      <c r="AI37">
        <f ca="1">ROUND(テーブル9192623[[#This Row],[勤務者]],-3)</f>
        <v>15000</v>
      </c>
      <c r="AJ37">
        <f ca="1">ROUND(テーブル9192623[[#This Row],[来街者]],-3)</f>
        <v>32000</v>
      </c>
      <c r="AK37">
        <f ca="1">ROUND(テーブル9192623[[#This Row],[平日]],-1)</f>
        <v>80</v>
      </c>
      <c r="AL37">
        <f ca="1">ROUND(テーブル9192623[[#This Row],[休日]],-2)</f>
        <v>100</v>
      </c>
    </row>
    <row r="38" spans="1:38" x14ac:dyDescent="0.55000000000000004">
      <c r="A38" s="9" t="s">
        <v>37</v>
      </c>
      <c r="B38" s="9">
        <f ca="1">ROUND(テーブル8[[#This Row],[居住者]],-3)</f>
        <v>210000</v>
      </c>
      <c r="C38" s="9">
        <f ca="1">ROUND(テーブル8[[#This Row],[勤務者]],-3)</f>
        <v>5000</v>
      </c>
      <c r="D38" s="9">
        <f ca="1">ROUND(テーブル8[[#This Row],[来街者]],-3)</f>
        <v>40000</v>
      </c>
      <c r="E38" s="9">
        <f ca="1">ROUND(テーブル8[[#This Row],[平日]],-1)</f>
        <v>100</v>
      </c>
      <c r="F38" s="9">
        <f ca="1">ROUND(テーブル8[[#This Row],[休日]],-1)</f>
        <v>130</v>
      </c>
      <c r="G38" s="9"/>
      <c r="H38" s="11"/>
      <c r="I38" s="9" t="s">
        <v>37</v>
      </c>
      <c r="J38" s="9">
        <f ca="1">ROUND(テーブル9[[#This Row],[居住者]],-3)</f>
        <v>241000</v>
      </c>
      <c r="K38" s="9">
        <f ca="1">ROUND(テーブル9[[#This Row],[勤務者]],-3)</f>
        <v>8000</v>
      </c>
      <c r="L38" s="9">
        <f ca="1">ROUND(テーブル9[[#This Row],[来街者]],-3)</f>
        <v>30000</v>
      </c>
      <c r="M38" s="9">
        <f ca="1">ROUND(テーブル9[[#This Row],[平日]],-1)</f>
        <v>80</v>
      </c>
      <c r="N38" s="9">
        <f ca="1">ROUND(テーブル9[[#This Row],[休日]],-1)</f>
        <v>90</v>
      </c>
      <c r="O38" s="9"/>
      <c r="P38" s="11"/>
      <c r="Q38" s="9" t="s">
        <v>37</v>
      </c>
      <c r="R38" s="21">
        <f ca="1">ROUND(テーブル919[[#This Row],[居住者]],-3)</f>
        <v>203000</v>
      </c>
      <c r="S38" s="21">
        <f ca="1">ROUND(テーブル919[[#This Row],[勤務者]],-3)</f>
        <v>10000</v>
      </c>
      <c r="T38" s="21">
        <f ca="1">ROUND(テーブル919[[#This Row],[来街者]],-3)</f>
        <v>34000</v>
      </c>
      <c r="U38" s="21">
        <f ca="1">ROUND(テーブル919[[#This Row],[平日]],-1)</f>
        <v>80</v>
      </c>
      <c r="V38" s="21">
        <f ca="1">ROUND(テーブル919[[#This Row],[休日]],-2)</f>
        <v>100</v>
      </c>
      <c r="W38" s="21"/>
      <c r="Y38" s="9" t="s">
        <v>37</v>
      </c>
      <c r="Z38" s="21">
        <f ca="1">ROUND(テーブル91926[[#This Row],[居住者]],-3)</f>
        <v>230000</v>
      </c>
      <c r="AA38" s="21">
        <f ca="1">ROUND(テーブル91926[[#This Row],[勤務者]],-3)</f>
        <v>14000</v>
      </c>
      <c r="AB38" s="21">
        <f ca="1">ROUND(テーブル91926[[#This Row],[来街者]],-3)</f>
        <v>34000</v>
      </c>
      <c r="AC38" s="21">
        <f ca="1">ROUND(テーブル91926[[#This Row],[平日]],-1)</f>
        <v>90</v>
      </c>
      <c r="AD38" s="21">
        <f ca="1">ROUND(テーブル91926[[#This Row],[休日]],-2)</f>
        <v>100</v>
      </c>
      <c r="AE38" s="21"/>
      <c r="AG38" s="9" t="s">
        <v>37</v>
      </c>
      <c r="AH38">
        <f ca="1">ROUND(テーブル9192623[[#This Row],[居住者]],-3)</f>
        <v>241000</v>
      </c>
      <c r="AI38">
        <f ca="1">ROUND(テーブル9192623[[#This Row],[勤務者]],-3)</f>
        <v>14000</v>
      </c>
      <c r="AJ38">
        <f ca="1">ROUND(テーブル9192623[[#This Row],[来街者]],-3)</f>
        <v>30000</v>
      </c>
      <c r="AK38">
        <f ca="1">ROUND(テーブル9192623[[#This Row],[平日]],-1)</f>
        <v>70</v>
      </c>
      <c r="AL38">
        <f ca="1">ROUND(テーブル9192623[[#This Row],[休日]],-2)</f>
        <v>100</v>
      </c>
    </row>
    <row r="39" spans="1:38" x14ac:dyDescent="0.55000000000000004">
      <c r="A39" s="9" t="s">
        <v>38</v>
      </c>
      <c r="B39" s="9">
        <f ca="1">ROUND(テーブル8[[#This Row],[居住者]],-3)</f>
        <v>212000</v>
      </c>
      <c r="C39" s="9">
        <f ca="1">ROUND(テーブル8[[#This Row],[勤務者]],-3)</f>
        <v>4000</v>
      </c>
      <c r="D39" s="9">
        <f ca="1">ROUND(テーブル8[[#This Row],[来街者]],-3)</f>
        <v>34000</v>
      </c>
      <c r="E39" s="9">
        <f ca="1">ROUND(テーブル8[[#This Row],[平日]],-1)</f>
        <v>80</v>
      </c>
      <c r="F39" s="9">
        <f ca="1">ROUND(テーブル8[[#This Row],[休日]],-1)</f>
        <v>120</v>
      </c>
      <c r="G39" s="9"/>
      <c r="H39" s="11"/>
      <c r="I39" s="9" t="s">
        <v>38</v>
      </c>
      <c r="J39" s="9">
        <f ca="1">ROUND(テーブル9[[#This Row],[居住者]],-3)</f>
        <v>242000</v>
      </c>
      <c r="K39" s="9">
        <f ca="1">ROUND(テーブル9[[#This Row],[勤務者]],-3)</f>
        <v>8000</v>
      </c>
      <c r="L39" s="9">
        <f ca="1">ROUND(テーブル9[[#This Row],[来街者]],-3)</f>
        <v>26000</v>
      </c>
      <c r="M39" s="9">
        <f ca="1">ROUND(テーブル9[[#This Row],[平日]],-1)</f>
        <v>70</v>
      </c>
      <c r="N39" s="9">
        <f ca="1">ROUND(テーブル9[[#This Row],[休日]],-1)</f>
        <v>90</v>
      </c>
      <c r="O39" s="9"/>
      <c r="P39" s="11"/>
      <c r="Q39" s="9" t="s">
        <v>38</v>
      </c>
      <c r="R39" s="21">
        <f ca="1">ROUND(テーブル919[[#This Row],[居住者]],-3)</f>
        <v>202000</v>
      </c>
      <c r="S39" s="21">
        <f ca="1">ROUND(テーブル919[[#This Row],[勤務者]],-3)</f>
        <v>9000</v>
      </c>
      <c r="T39" s="21">
        <f ca="1">ROUND(テーブル919[[#This Row],[来街者]],-3)</f>
        <v>30000</v>
      </c>
      <c r="U39" s="21">
        <f ca="1">ROUND(テーブル919[[#This Row],[平日]],-1)</f>
        <v>70</v>
      </c>
      <c r="V39" s="21">
        <f ca="1">ROUND(テーブル919[[#This Row],[休日]],-2)</f>
        <v>100</v>
      </c>
      <c r="W39" s="21"/>
      <c r="Y39" s="9" t="s">
        <v>38</v>
      </c>
      <c r="Z39" s="21">
        <f ca="1">ROUND(テーブル91926[[#This Row],[居住者]],-3)</f>
        <v>228000</v>
      </c>
      <c r="AA39" s="21">
        <f ca="1">ROUND(テーブル91926[[#This Row],[勤務者]],-3)</f>
        <v>14000</v>
      </c>
      <c r="AB39" s="21">
        <f ca="1">ROUND(テーブル91926[[#This Row],[来街者]],-3)</f>
        <v>26000</v>
      </c>
      <c r="AC39" s="21">
        <f ca="1">ROUND(テーブル91926[[#This Row],[平日]],-1)</f>
        <v>60</v>
      </c>
      <c r="AD39" s="21">
        <f ca="1">ROUND(テーブル91926[[#This Row],[休日]],-1)</f>
        <v>90</v>
      </c>
      <c r="AE39" s="21"/>
      <c r="AG39" s="9" t="s">
        <v>38</v>
      </c>
      <c r="AH39">
        <f ca="1">ROUND(テーブル9192623[[#This Row],[居住者]],-3)</f>
        <v>241000</v>
      </c>
      <c r="AI39">
        <f ca="1">ROUND(テーブル9192623[[#This Row],[勤務者]],-3)</f>
        <v>13000</v>
      </c>
      <c r="AJ39">
        <f ca="1">ROUND(テーブル9192623[[#This Row],[来街者]],-3)</f>
        <v>27000</v>
      </c>
      <c r="AK39">
        <f ca="1">ROUND(テーブル9192623[[#This Row],[平日]],-1)</f>
        <v>70</v>
      </c>
      <c r="AL39">
        <f ca="1">ROUND(テーブル9192623[[#This Row],[休日]],-1)</f>
        <v>90</v>
      </c>
    </row>
    <row r="40" spans="1:38" x14ac:dyDescent="0.55000000000000004">
      <c r="A40" s="9" t="s">
        <v>39</v>
      </c>
      <c r="B40" s="9">
        <f ca="1">ROUND(テーブル8[[#This Row],[居住者]],-3)</f>
        <v>213000</v>
      </c>
      <c r="C40" s="9">
        <f ca="1">ROUND(テーブル8[[#This Row],[勤務者]],-3)</f>
        <v>4000</v>
      </c>
      <c r="D40" s="9">
        <f ca="1">ROUND(テーブル8[[#This Row],[来街者]],-3)</f>
        <v>32000</v>
      </c>
      <c r="E40" s="9">
        <f ca="1">ROUND(テーブル8[[#This Row],[平日]],-1)</f>
        <v>80</v>
      </c>
      <c r="F40" s="9">
        <f ca="1">ROUND(テーブル8[[#This Row],[休日]],-1)</f>
        <v>120</v>
      </c>
      <c r="G40" s="9"/>
      <c r="H40" s="11"/>
      <c r="I40" s="9" t="s">
        <v>39</v>
      </c>
      <c r="J40" s="9">
        <f ca="1">ROUND(テーブル9[[#This Row],[居住者]],-3)</f>
        <v>241000</v>
      </c>
      <c r="K40" s="9">
        <f ca="1">ROUND(テーブル9[[#This Row],[勤務者]],-3)</f>
        <v>8000</v>
      </c>
      <c r="L40" s="9">
        <f ca="1">ROUND(テーブル9[[#This Row],[来街者]],-3)</f>
        <v>23000</v>
      </c>
      <c r="M40" s="9">
        <f ca="1">ROUND(テーブル9[[#This Row],[平日]],-1)</f>
        <v>60</v>
      </c>
      <c r="N40" s="9">
        <f ca="1">ROUND(テーブル9[[#This Row],[休日]],-1)</f>
        <v>70</v>
      </c>
      <c r="O40" s="9"/>
      <c r="P40" s="11"/>
      <c r="Q40" s="9" t="s">
        <v>39</v>
      </c>
      <c r="R40" s="21">
        <f ca="1">ROUND(テーブル919[[#This Row],[居住者]],-3)</f>
        <v>201000</v>
      </c>
      <c r="S40" s="21">
        <f ca="1">ROUND(テーブル919[[#This Row],[勤務者]],-3)</f>
        <v>9000</v>
      </c>
      <c r="T40" s="21">
        <f ca="1">ROUND(テーブル919[[#This Row],[来街者]],-3)</f>
        <v>28000</v>
      </c>
      <c r="U40" s="21">
        <f ca="1">ROUND(テーブル919[[#This Row],[平日]],-1)</f>
        <v>60</v>
      </c>
      <c r="V40" s="21">
        <f ca="1">ROUND(テーブル919[[#This Row],[休日]],-2)</f>
        <v>100</v>
      </c>
      <c r="W40" s="21"/>
      <c r="Y40" s="9" t="s">
        <v>39</v>
      </c>
      <c r="Z40" s="21">
        <f ca="1">ROUND(テーブル91926[[#This Row],[居住者]],-3)</f>
        <v>225000</v>
      </c>
      <c r="AA40" s="21">
        <f ca="1">ROUND(テーブル91926[[#This Row],[勤務者]],-3)</f>
        <v>13000</v>
      </c>
      <c r="AB40" s="21">
        <f ca="1">ROUND(テーブル91926[[#This Row],[来街者]],-3)</f>
        <v>25000</v>
      </c>
      <c r="AC40" s="21">
        <f ca="1">ROUND(テーブル91926[[#This Row],[平日]],-1)</f>
        <v>60</v>
      </c>
      <c r="AD40" s="21">
        <f ca="1">ROUND(テーブル91926[[#This Row],[休日]],-1)</f>
        <v>80</v>
      </c>
      <c r="AE40" s="21"/>
      <c r="AG40" s="9" t="s">
        <v>39</v>
      </c>
      <c r="AH40">
        <f ca="1">ROUND(テーブル9192623[[#This Row],[居住者]],-3)</f>
        <v>239000</v>
      </c>
      <c r="AI40">
        <f ca="1">ROUND(テーブル9192623[[#This Row],[勤務者]],-3)</f>
        <v>13000</v>
      </c>
      <c r="AJ40">
        <f ca="1">ROUND(テーブル9192623[[#This Row],[来街者]],-3)</f>
        <v>25000</v>
      </c>
      <c r="AK40">
        <f ca="1">ROUND(テーブル9192623[[#This Row],[平日]],-1)</f>
        <v>60</v>
      </c>
      <c r="AL40">
        <f ca="1">ROUND(テーブル9192623[[#This Row],[休日]],-1)</f>
        <v>80</v>
      </c>
    </row>
    <row r="41" spans="1:38" x14ac:dyDescent="0.55000000000000004">
      <c r="A41" s="9" t="s">
        <v>40</v>
      </c>
      <c r="B41" s="9">
        <f ca="1">ROUND(テーブル8[[#This Row],[居住者]],-3)</f>
        <v>211000</v>
      </c>
      <c r="C41" s="9">
        <f ca="1">ROUND(テーブル8[[#This Row],[勤務者]],-3)</f>
        <v>4000</v>
      </c>
      <c r="D41" s="9">
        <f ca="1">ROUND(テーブル8[[#This Row],[来街者]],-3)</f>
        <v>27000</v>
      </c>
      <c r="E41" s="9">
        <f ca="1">ROUND(テーブル8[[#This Row],[平日]],-1)</f>
        <v>60</v>
      </c>
      <c r="F41" s="9">
        <f ca="1">ROUND(テーブル8[[#This Row],[休日]],-1)</f>
        <v>110</v>
      </c>
      <c r="G41" s="9"/>
      <c r="H41" s="11"/>
      <c r="I41" s="9" t="s">
        <v>40</v>
      </c>
      <c r="J41" s="9">
        <f ca="1">ROUND(テーブル9[[#This Row],[居住者]],-3)</f>
        <v>235000</v>
      </c>
      <c r="K41" s="9">
        <f ca="1">ROUND(テーブル9[[#This Row],[勤務者]],-3)</f>
        <v>7000</v>
      </c>
      <c r="L41" s="9">
        <f ca="1">ROUND(テーブル9[[#This Row],[来街者]],-3)</f>
        <v>20000</v>
      </c>
      <c r="M41" s="9">
        <f ca="1">ROUND(テーブル9[[#This Row],[平日]],-1)</f>
        <v>50</v>
      </c>
      <c r="N41" s="9">
        <f ca="1">ROUND(テーブル9[[#This Row],[休日]],-1)</f>
        <v>70</v>
      </c>
      <c r="O41" s="9"/>
      <c r="P41" s="11"/>
      <c r="Q41" s="9" t="s">
        <v>40</v>
      </c>
      <c r="R41" s="21">
        <f ca="1">ROUND(テーブル919[[#This Row],[居住者]],-3)</f>
        <v>197000</v>
      </c>
      <c r="S41" s="21">
        <f ca="1">ROUND(テーブル919[[#This Row],[勤務者]],-3)</f>
        <v>9000</v>
      </c>
      <c r="T41" s="21">
        <f ca="1">ROUND(テーブル919[[#This Row],[来街者]],-3)</f>
        <v>25000</v>
      </c>
      <c r="U41" s="21">
        <f ca="1">ROUND(テーブル919[[#This Row],[平日]],-1)</f>
        <v>60</v>
      </c>
      <c r="V41" s="21">
        <f ca="1">ROUND(テーブル919[[#This Row],[休日]],-1)</f>
        <v>90</v>
      </c>
      <c r="W41" s="21"/>
      <c r="Y41" s="9" t="s">
        <v>40</v>
      </c>
      <c r="Z41" s="21">
        <f ca="1">ROUND(テーブル91926[[#This Row],[居住者]],-3)</f>
        <v>222000</v>
      </c>
      <c r="AA41" s="21">
        <f ca="1">ROUND(テーブル91926[[#This Row],[勤務者]],-3)</f>
        <v>13000</v>
      </c>
      <c r="AB41" s="21">
        <f ca="1">ROUND(テーブル91926[[#This Row],[来街者]],-3)</f>
        <v>21000</v>
      </c>
      <c r="AC41" s="21">
        <f ca="1">ROUND(テーブル91926[[#This Row],[平日]],-1)</f>
        <v>50</v>
      </c>
      <c r="AD41" s="21">
        <f ca="1">ROUND(テーブル91926[[#This Row],[休日]],-1)</f>
        <v>70</v>
      </c>
      <c r="AE41" s="21"/>
      <c r="AG41" s="9" t="s">
        <v>40</v>
      </c>
      <c r="AH41">
        <f ca="1">ROUND(テーブル9192623[[#This Row],[居住者]],-3)</f>
        <v>235000</v>
      </c>
      <c r="AI41">
        <f ca="1">ROUND(テーブル9192623[[#This Row],[勤務者]],-3)</f>
        <v>13000</v>
      </c>
      <c r="AJ41">
        <f ca="1">ROUND(テーブル9192623[[#This Row],[来街者]],-3)</f>
        <v>23000</v>
      </c>
      <c r="AK41">
        <f ca="1">ROUND(テーブル9192623[[#This Row],[平日]],-1)</f>
        <v>60</v>
      </c>
      <c r="AL41">
        <f ca="1">ROUND(テーブル9192623[[#This Row],[休日]],-1)</f>
        <v>80</v>
      </c>
    </row>
    <row r="42" spans="1:38" x14ac:dyDescent="0.55000000000000004">
      <c r="A42" s="9" t="s">
        <v>41</v>
      </c>
      <c r="B42" s="9">
        <f ca="1">ROUND(テーブル8[[#This Row],[居住者]],-3)</f>
        <v>165000</v>
      </c>
      <c r="C42" s="9">
        <f ca="1">ROUND(テーブル8[[#This Row],[勤務者]],-3)</f>
        <v>3000</v>
      </c>
      <c r="D42" s="9">
        <f ca="1">ROUND(テーブル8[[#This Row],[来街者]],-3)</f>
        <v>26000</v>
      </c>
      <c r="E42" s="9">
        <f ca="1">ROUND(テーブル8[[#This Row],[平日]],-1)</f>
        <v>60</v>
      </c>
      <c r="F42" s="9">
        <f ca="1">ROUND(テーブル8[[#This Row],[休日]],-1)</f>
        <v>100</v>
      </c>
      <c r="G42" s="9"/>
      <c r="H42" s="11"/>
      <c r="I42" s="9" t="s">
        <v>41</v>
      </c>
      <c r="J42" s="9">
        <f ca="1">ROUND(テーブル9[[#This Row],[居住者]],-3)</f>
        <v>212000</v>
      </c>
      <c r="K42" s="9">
        <f ca="1">ROUND(テーブル9[[#This Row],[勤務者]],-3)</f>
        <v>5000</v>
      </c>
      <c r="L42" s="9">
        <f ca="1">ROUND(テーブル9[[#This Row],[来街者]],-3)</f>
        <v>18000</v>
      </c>
      <c r="M42" s="9">
        <f ca="1">ROUND(テーブル9[[#This Row],[平日]],-1)</f>
        <v>40</v>
      </c>
      <c r="N42" s="9">
        <f ca="1">ROUND(テーブル9[[#This Row],[休日]],-1)</f>
        <v>60</v>
      </c>
      <c r="O42" s="9"/>
      <c r="P42" s="11"/>
      <c r="Q42" s="9" t="s">
        <v>41</v>
      </c>
      <c r="R42" s="21">
        <f ca="1">ROUND(テーブル919[[#This Row],[居住者]],-3)</f>
        <v>170000</v>
      </c>
      <c r="S42" s="21">
        <f ca="1">ROUND(テーブル919[[#This Row],[勤務者]],-3)</f>
        <v>7000</v>
      </c>
      <c r="T42" s="21">
        <f ca="1">ROUND(テーブル919[[#This Row],[来街者]],-3)</f>
        <v>25000</v>
      </c>
      <c r="U42" s="21">
        <f ca="1">ROUND(テーブル919[[#This Row],[平日]],-1)</f>
        <v>60</v>
      </c>
      <c r="V42" s="21">
        <f ca="1">ROUND(テーブル919[[#This Row],[休日]],-1)</f>
        <v>90</v>
      </c>
      <c r="W42" s="21"/>
      <c r="Y42" s="9" t="s">
        <v>41</v>
      </c>
      <c r="Z42" s="21">
        <f ca="1">ROUND(テーブル91926[[#This Row],[居住者]],-3)</f>
        <v>171000</v>
      </c>
      <c r="AA42" s="21">
        <f ca="1">ROUND(テーブル91926[[#This Row],[勤務者]],-3)</f>
        <v>11000</v>
      </c>
      <c r="AB42" s="21">
        <f ca="1">ROUND(テーブル91926[[#This Row],[来街者]],-3)</f>
        <v>20000</v>
      </c>
      <c r="AC42" s="21">
        <f ca="1">ROUND(テーブル91926[[#This Row],[平日]],-1)</f>
        <v>50</v>
      </c>
      <c r="AD42" s="21">
        <f ca="1">ROUND(テーブル91926[[#This Row],[休日]],-1)</f>
        <v>70</v>
      </c>
      <c r="AE42" s="21"/>
      <c r="AG42" s="9" t="s">
        <v>41</v>
      </c>
      <c r="AH42">
        <f ca="1">ROUND(テーブル9192623[[#This Row],[居住者]],-3)</f>
        <v>211000</v>
      </c>
      <c r="AI42">
        <f ca="1">ROUND(テーブル9192623[[#This Row],[勤務者]],-3)</f>
        <v>12000</v>
      </c>
      <c r="AJ42">
        <f ca="1">ROUND(テーブル9192623[[#This Row],[来街者]],-3)</f>
        <v>20000</v>
      </c>
      <c r="AK42">
        <f ca="1">ROUND(テーブル9192623[[#This Row],[平日]],-1)</f>
        <v>40</v>
      </c>
      <c r="AL42">
        <f ca="1">ROUND(テーブル9192623[[#This Row],[休日]],-1)</f>
        <v>80</v>
      </c>
    </row>
    <row r="43" spans="1:38" x14ac:dyDescent="0.55000000000000004">
      <c r="A43" s="9" t="s">
        <v>42</v>
      </c>
      <c r="B43" s="9">
        <f ca="1">ROUND(テーブル8[[#This Row],[居住者]],-3)</f>
        <v>167000</v>
      </c>
      <c r="C43" s="9">
        <f ca="1">ROUND(テーブル8[[#This Row],[勤務者]],-3)</f>
        <v>3000</v>
      </c>
      <c r="D43" s="9">
        <f ca="1">ROUND(テーブル8[[#This Row],[来街者]],-3)</f>
        <v>28000</v>
      </c>
      <c r="E43" s="9">
        <f ca="1">ROUND(テーブル8[[#This Row],[平日]],-1)</f>
        <v>60</v>
      </c>
      <c r="F43" s="9">
        <f ca="1">ROUND(テーブル8[[#This Row],[休日]],-1)</f>
        <v>110</v>
      </c>
      <c r="G43" s="9"/>
      <c r="H43" s="11"/>
      <c r="I43" s="9" t="s">
        <v>42</v>
      </c>
      <c r="J43" s="9">
        <f ca="1">ROUND(テーブル9[[#This Row],[居住者]],-3)</f>
        <v>213000</v>
      </c>
      <c r="K43" s="9">
        <f ca="1">ROUND(テーブル9[[#This Row],[勤務者]],-3)</f>
        <v>5000</v>
      </c>
      <c r="L43" s="9">
        <f ca="1">ROUND(テーブル9[[#This Row],[来街者]],-3)</f>
        <v>19000</v>
      </c>
      <c r="M43" s="9">
        <f ca="1">ROUND(テーブル9[[#This Row],[平日]],-1)</f>
        <v>50</v>
      </c>
      <c r="N43" s="9">
        <f ca="1">ROUND(テーブル9[[#This Row],[休日]],-1)</f>
        <v>60</v>
      </c>
      <c r="O43" s="9"/>
      <c r="P43" s="11"/>
      <c r="Q43" s="9" t="s">
        <v>42</v>
      </c>
      <c r="R43" s="21">
        <f ca="1">ROUND(テーブル919[[#This Row],[居住者]],-3)</f>
        <v>171000</v>
      </c>
      <c r="S43" s="21">
        <f ca="1">ROUND(テーブル919[[#This Row],[勤務者]],-3)</f>
        <v>7000</v>
      </c>
      <c r="T43" s="21">
        <f ca="1">ROUND(テーブル919[[#This Row],[来街者]],-3)</f>
        <v>25000</v>
      </c>
      <c r="U43" s="21">
        <f ca="1">ROUND(テーブル919[[#This Row],[平日]],-1)</f>
        <v>60</v>
      </c>
      <c r="V43" s="21">
        <f ca="1">ROUND(テーブル919[[#This Row],[休日]],-2)</f>
        <v>100</v>
      </c>
      <c r="W43" s="21"/>
      <c r="Y43" s="9" t="s">
        <v>42</v>
      </c>
      <c r="Z43" s="21">
        <f ca="1">ROUND(テーブル91926[[#This Row],[居住者]],-3)</f>
        <v>172000</v>
      </c>
      <c r="AA43" s="21">
        <f ca="1">ROUND(テーブル91926[[#This Row],[勤務者]],-3)</f>
        <v>11000</v>
      </c>
      <c r="AB43" s="21">
        <f ca="1">ROUND(テーブル91926[[#This Row],[来街者]],-3)</f>
        <v>19000</v>
      </c>
      <c r="AC43" s="21">
        <f ca="1">ROUND(テーブル91926[[#This Row],[平日]],-1)</f>
        <v>50</v>
      </c>
      <c r="AD43" s="21">
        <f ca="1">ROUND(テーブル91926[[#This Row],[休日]],-1)</f>
        <v>70</v>
      </c>
      <c r="AE43" s="21"/>
      <c r="AG43" s="9" t="s">
        <v>42</v>
      </c>
      <c r="AH43">
        <f ca="1">ROUND(テーブル9192623[[#This Row],[居住者]],-3)</f>
        <v>213000</v>
      </c>
      <c r="AI43">
        <f ca="1">ROUND(テーブル9192623[[#This Row],[勤務者]],-3)</f>
        <v>13000</v>
      </c>
      <c r="AJ43">
        <f ca="1">ROUND(テーブル9192623[[#This Row],[来街者]],-3)</f>
        <v>20000</v>
      </c>
      <c r="AK43">
        <f ca="1">ROUND(テーブル9192623[[#This Row],[平日]],-1)</f>
        <v>40</v>
      </c>
      <c r="AL43">
        <f ca="1">ROUND(テーブル9192623[[#This Row],[休日]],-1)</f>
        <v>80</v>
      </c>
    </row>
    <row r="44" spans="1:38" x14ac:dyDescent="0.55000000000000004">
      <c r="A44" s="9" t="s">
        <v>43</v>
      </c>
      <c r="B44" s="9">
        <f ca="1">ROUND(テーブル8[[#This Row],[居住者]],-3)</f>
        <v>168000</v>
      </c>
      <c r="C44" s="9">
        <f ca="1">ROUND(テーブル8[[#This Row],[勤務者]],-3)</f>
        <v>3000</v>
      </c>
      <c r="D44" s="9">
        <f ca="1">ROUND(テーブル8[[#This Row],[来街者]],-3)</f>
        <v>27000</v>
      </c>
      <c r="E44" s="9">
        <f ca="1">ROUND(テーブル8[[#This Row],[平日]],-1)</f>
        <v>60</v>
      </c>
      <c r="F44" s="9">
        <f ca="1">ROUND(テーブル8[[#This Row],[休日]],-1)</f>
        <v>110</v>
      </c>
      <c r="G44" s="9"/>
      <c r="H44" s="11"/>
      <c r="I44" s="9" t="s">
        <v>43</v>
      </c>
      <c r="J44" s="9">
        <f ca="1">ROUND(テーブル9[[#This Row],[居住者]],-3)</f>
        <v>214000</v>
      </c>
      <c r="K44" s="9">
        <f ca="1">ROUND(テーブル9[[#This Row],[勤務者]],-3)</f>
        <v>5000</v>
      </c>
      <c r="L44" s="9">
        <f ca="1">ROUND(テーブル9[[#This Row],[来街者]],-3)</f>
        <v>19000</v>
      </c>
      <c r="M44" s="9">
        <f ca="1">ROUND(テーブル9[[#This Row],[平日]],-1)</f>
        <v>50</v>
      </c>
      <c r="N44" s="9">
        <f ca="1">ROUND(テーブル9[[#This Row],[休日]],-1)</f>
        <v>60</v>
      </c>
      <c r="O44" s="9"/>
      <c r="P44" s="11"/>
      <c r="Q44" s="9" t="s">
        <v>43</v>
      </c>
      <c r="R44" s="21">
        <f ca="1">ROUND(テーブル919[[#This Row],[居住者]],-3)</f>
        <v>172000</v>
      </c>
      <c r="S44" s="21">
        <f ca="1">ROUND(テーブル919[[#This Row],[勤務者]],-3)</f>
        <v>7000</v>
      </c>
      <c r="T44" s="21">
        <f ca="1">ROUND(テーブル919[[#This Row],[来街者]],-3)</f>
        <v>26000</v>
      </c>
      <c r="U44" s="21">
        <f ca="1">ROUND(テーブル919[[#This Row],[平日]],-1)</f>
        <v>60</v>
      </c>
      <c r="V44" s="21">
        <f ca="1">ROUND(テーブル919[[#This Row],[休日]],-2)</f>
        <v>100</v>
      </c>
      <c r="W44" s="21"/>
      <c r="Y44" s="9" t="s">
        <v>43</v>
      </c>
      <c r="Z44" s="21">
        <f ca="1">ROUND(テーブル91926[[#This Row],[居住者]],-3)</f>
        <v>173000</v>
      </c>
      <c r="AA44" s="21">
        <f ca="1">ROUND(テーブル91926[[#This Row],[勤務者]],-3)</f>
        <v>11000</v>
      </c>
      <c r="AB44" s="21">
        <f ca="1">ROUND(テーブル91926[[#This Row],[来街者]],-3)</f>
        <v>18000</v>
      </c>
      <c r="AC44" s="21">
        <f ca="1">ROUND(テーブル91926[[#This Row],[平日]],-1)</f>
        <v>40</v>
      </c>
      <c r="AD44" s="21">
        <f ca="1">ROUND(テーブル91926[[#This Row],[休日]],-1)</f>
        <v>70</v>
      </c>
      <c r="AE44" s="21"/>
      <c r="AG44" s="9" t="s">
        <v>43</v>
      </c>
      <c r="AH44">
        <f ca="1">ROUND(テーブル9192623[[#This Row],[居住者]],-3)</f>
        <v>214000</v>
      </c>
      <c r="AI44">
        <f ca="1">ROUND(テーブル9192623[[#This Row],[勤務者]],-3)</f>
        <v>13000</v>
      </c>
      <c r="AJ44">
        <f ca="1">ROUND(テーブル9192623[[#This Row],[来街者]],-3)</f>
        <v>19000</v>
      </c>
      <c r="AK44">
        <f ca="1">ROUND(テーブル9192623[[#This Row],[平日]],-1)</f>
        <v>40</v>
      </c>
      <c r="AL44">
        <f ca="1">ROUND(テーブル9192623[[#This Row],[休日]],-1)</f>
        <v>80</v>
      </c>
    </row>
    <row r="45" spans="1:38" x14ac:dyDescent="0.55000000000000004">
      <c r="A45" s="9" t="s">
        <v>44</v>
      </c>
      <c r="B45" s="9">
        <f ca="1">ROUND(テーブル8[[#This Row],[居住者]],-3)</f>
        <v>167000</v>
      </c>
      <c r="C45" s="9">
        <f ca="1">ROUND(テーブル8[[#This Row],[勤務者]],-3)</f>
        <v>3000</v>
      </c>
      <c r="D45" s="9">
        <f ca="1">ROUND(テーブル8[[#This Row],[来街者]],-3)</f>
        <v>27000</v>
      </c>
      <c r="E45" s="9">
        <f ca="1">ROUND(テーブル8[[#This Row],[平日]],-1)</f>
        <v>60</v>
      </c>
      <c r="F45" s="9">
        <f ca="1">ROUND(テーブル8[[#This Row],[休日]],-1)</f>
        <v>100</v>
      </c>
      <c r="G45" s="9"/>
      <c r="H45" s="11"/>
      <c r="I45" s="9" t="s">
        <v>44</v>
      </c>
      <c r="J45" s="9">
        <f ca="1">ROUND(テーブル9[[#This Row],[居住者]],-3)</f>
        <v>214000</v>
      </c>
      <c r="K45" s="9">
        <f ca="1">ROUND(テーブル9[[#This Row],[勤務者]],-3)</f>
        <v>5000</v>
      </c>
      <c r="L45" s="9">
        <f ca="1">ROUND(テーブル9[[#This Row],[来街者]],-3)</f>
        <v>19000</v>
      </c>
      <c r="M45" s="9">
        <f ca="1">ROUND(テーブル9[[#This Row],[平日]],-1)</f>
        <v>50</v>
      </c>
      <c r="N45" s="9">
        <f ca="1">ROUND(テーブル9[[#This Row],[休日]],-1)</f>
        <v>60</v>
      </c>
      <c r="O45" s="9"/>
      <c r="P45" s="11"/>
      <c r="Q45" s="9" t="s">
        <v>44</v>
      </c>
      <c r="R45" s="21">
        <f ca="1">ROUND(テーブル919[[#This Row],[居住者]],-3)</f>
        <v>172000</v>
      </c>
      <c r="S45" s="21">
        <f ca="1">ROUND(テーブル919[[#This Row],[勤務者]],-3)</f>
        <v>7000</v>
      </c>
      <c r="T45" s="21">
        <f ca="1">ROUND(テーブル919[[#This Row],[来街者]],-3)</f>
        <v>45000</v>
      </c>
      <c r="U45" s="21">
        <f ca="1">ROUND(テーブル919[[#This Row],[平日]],-1)</f>
        <v>110</v>
      </c>
      <c r="V45" s="21">
        <f ca="1">ROUND(テーブル919[[#This Row],[休日]],-2)</f>
        <v>100</v>
      </c>
      <c r="W45" s="21"/>
      <c r="Y45" s="9" t="s">
        <v>44</v>
      </c>
      <c r="Z45" s="21">
        <f ca="1">ROUND(テーブル91926[[#This Row],[居住者]],-3)</f>
        <v>173000</v>
      </c>
      <c r="AA45" s="21">
        <f ca="1">ROUND(テーブル91926[[#This Row],[勤務者]],-3)</f>
        <v>11000</v>
      </c>
      <c r="AB45" s="21">
        <f ca="1">ROUND(テーブル91926[[#This Row],[来街者]],-3)</f>
        <v>18000</v>
      </c>
      <c r="AC45" s="21">
        <f ca="1">ROUND(テーブル91926[[#This Row],[平日]],-1)</f>
        <v>40</v>
      </c>
      <c r="AD45" s="21">
        <f ca="1">ROUND(テーブル91926[[#This Row],[休日]],-1)</f>
        <v>60</v>
      </c>
      <c r="AE45" s="21"/>
      <c r="AG45" s="9" t="s">
        <v>44</v>
      </c>
      <c r="AH45">
        <f ca="1">ROUND(テーブル9192623[[#This Row],[居住者]],-3)</f>
        <v>215000</v>
      </c>
      <c r="AI45">
        <f ca="1">ROUND(テーブル9192623[[#This Row],[勤務者]],-3)</f>
        <v>13000</v>
      </c>
      <c r="AJ45">
        <f ca="1">ROUND(テーブル9192623[[#This Row],[来街者]],-3)</f>
        <v>19000</v>
      </c>
      <c r="AK45">
        <f ca="1">ROUND(テーブル9192623[[#This Row],[平日]],-1)</f>
        <v>40</v>
      </c>
      <c r="AL45">
        <f ca="1">ROUND(テーブル9192623[[#This Row],[休日]],-1)</f>
        <v>80</v>
      </c>
    </row>
    <row r="46" spans="1:38" x14ac:dyDescent="0.55000000000000004">
      <c r="A46" s="9" t="s">
        <v>45</v>
      </c>
      <c r="B46" s="9">
        <f ca="1">ROUND(テーブル8[[#This Row],[居住者]],-3)</f>
        <v>168000</v>
      </c>
      <c r="C46" s="9">
        <f ca="1">ROUND(テーブル8[[#This Row],[勤務者]],-3)</f>
        <v>3000</v>
      </c>
      <c r="D46" s="9">
        <f ca="1">ROUND(テーブル8[[#This Row],[来街者]],-3)</f>
        <v>27000</v>
      </c>
      <c r="E46" s="9">
        <f ca="1">ROUND(テーブル8[[#This Row],[平日]],-1)</f>
        <v>60</v>
      </c>
      <c r="F46" s="9">
        <f ca="1">ROUND(テーブル8[[#This Row],[休日]],-1)</f>
        <v>100</v>
      </c>
      <c r="G46" s="9"/>
      <c r="H46" s="11"/>
      <c r="I46" s="9" t="s">
        <v>45</v>
      </c>
      <c r="J46" s="9">
        <f ca="1">ROUND(テーブル9[[#This Row],[居住者]],-3)</f>
        <v>215000</v>
      </c>
      <c r="K46" s="9">
        <f ca="1">ROUND(テーブル9[[#This Row],[勤務者]],-3)</f>
        <v>5000</v>
      </c>
      <c r="L46" s="9">
        <f ca="1">ROUND(テーブル9[[#This Row],[来街者]],-3)</f>
        <v>19000</v>
      </c>
      <c r="M46" s="9">
        <f ca="1">ROUND(テーブル9[[#This Row],[平日]],-1)</f>
        <v>50</v>
      </c>
      <c r="N46" s="9">
        <f ca="1">ROUND(テーブル9[[#This Row],[休日]],-1)</f>
        <v>60</v>
      </c>
      <c r="O46" s="9"/>
      <c r="P46" s="11"/>
      <c r="Q46" s="9" t="s">
        <v>45</v>
      </c>
      <c r="R46" s="21">
        <f ca="1">ROUND(テーブル919[[#This Row],[居住者]],-3)</f>
        <v>173000</v>
      </c>
      <c r="S46" s="21">
        <f ca="1">ROUND(テーブル919[[#This Row],[勤務者]],-3)</f>
        <v>7000</v>
      </c>
      <c r="T46" s="21">
        <f ca="1">ROUND(テーブル919[[#This Row],[来街者]],-3)</f>
        <v>45000</v>
      </c>
      <c r="U46" s="21">
        <f ca="1">ROUND(テーブル919[[#This Row],[平日]],-1)</f>
        <v>110</v>
      </c>
      <c r="V46" s="21">
        <f ca="1">ROUND(テーブル919[[#This Row],[休日]],-2)</f>
        <v>100</v>
      </c>
      <c r="W46" s="21"/>
      <c r="Y46" s="9" t="s">
        <v>45</v>
      </c>
      <c r="Z46" s="21">
        <f ca="1">ROUND(テーブル91926[[#This Row],[居住者]],-3)</f>
        <v>174000</v>
      </c>
      <c r="AA46" s="21">
        <f ca="1">ROUND(テーブル91926[[#This Row],[勤務者]],-3)</f>
        <v>11000</v>
      </c>
      <c r="AB46" s="21">
        <f ca="1">ROUND(テーブル91926[[#This Row],[来街者]],-3)</f>
        <v>18000</v>
      </c>
      <c r="AC46" s="21">
        <f ca="1">ROUND(テーブル91926[[#This Row],[平日]],-1)</f>
        <v>40</v>
      </c>
      <c r="AD46" s="21">
        <f ca="1">ROUND(テーブル91926[[#This Row],[休日]],-1)</f>
        <v>60</v>
      </c>
      <c r="AE46" s="21"/>
      <c r="AG46" s="9" t="s">
        <v>45</v>
      </c>
      <c r="AH46">
        <f ca="1">ROUND(テーブル9192623[[#This Row],[居住者]],-3)</f>
        <v>215000</v>
      </c>
      <c r="AI46">
        <f ca="1">ROUND(テーブル9192623[[#This Row],[勤務者]],-3)</f>
        <v>13000</v>
      </c>
      <c r="AJ46">
        <f ca="1">ROUND(テーブル9192623[[#This Row],[来街者]],-3)</f>
        <v>19000</v>
      </c>
      <c r="AK46">
        <f ca="1">ROUND(テーブル9192623[[#This Row],[平日]],-1)</f>
        <v>40</v>
      </c>
      <c r="AL46">
        <f ca="1">ROUND(テーブル9192623[[#This Row],[休日]],-1)</f>
        <v>70</v>
      </c>
    </row>
    <row r="47" spans="1:38" x14ac:dyDescent="0.55000000000000004">
      <c r="A47" s="9" t="s">
        <v>46</v>
      </c>
      <c r="B47" s="9">
        <f ca="1">ROUND(テーブル8[[#This Row],[居住者]],-3)</f>
        <v>167000</v>
      </c>
      <c r="C47" s="9">
        <f ca="1">ROUND(テーブル8[[#This Row],[勤務者]],-3)</f>
        <v>3000</v>
      </c>
      <c r="D47" s="9">
        <f ca="1">ROUND(テーブル8[[#This Row],[来街者]],-3)</f>
        <v>26000</v>
      </c>
      <c r="E47" s="9">
        <f ca="1">ROUND(テーブル8[[#This Row],[平日]],-1)</f>
        <v>60</v>
      </c>
      <c r="F47" s="9">
        <f ca="1">ROUND(テーブル8[[#This Row],[休日]],-1)</f>
        <v>100</v>
      </c>
      <c r="G47" s="9"/>
      <c r="H47" s="11"/>
      <c r="I47" s="9" t="s">
        <v>46</v>
      </c>
      <c r="J47" s="9">
        <f ca="1">ROUND(テーブル9[[#This Row],[居住者]],-3)</f>
        <v>214000</v>
      </c>
      <c r="K47" s="9">
        <f ca="1">ROUND(テーブル9[[#This Row],[勤務者]],-3)</f>
        <v>5000</v>
      </c>
      <c r="L47" s="9">
        <f ca="1">ROUND(テーブル9[[#This Row],[来街者]],-3)</f>
        <v>17000</v>
      </c>
      <c r="M47" s="9">
        <f ca="1">ROUND(テーブル9[[#This Row],[平日]],-1)</f>
        <v>40</v>
      </c>
      <c r="N47" s="9">
        <f ca="1">ROUND(テーブル9[[#This Row],[休日]],-1)</f>
        <v>60</v>
      </c>
      <c r="O47" s="9"/>
      <c r="P47" s="11"/>
      <c r="Q47" s="9" t="s">
        <v>46</v>
      </c>
      <c r="R47" s="21">
        <f ca="1">ROUND(テーブル919[[#This Row],[居住者]],-3)</f>
        <v>173000</v>
      </c>
      <c r="S47" s="21">
        <f ca="1">ROUND(テーブル919[[#This Row],[勤務者]],-3)</f>
        <v>7000</v>
      </c>
      <c r="T47" s="21">
        <f ca="1">ROUND(テーブル919[[#This Row],[来街者]],-3)</f>
        <v>25000</v>
      </c>
      <c r="U47" s="21">
        <f ca="1">ROUND(テーブル919[[#This Row],[平日]],-1)</f>
        <v>60</v>
      </c>
      <c r="V47" s="21">
        <f ca="1">ROUND(テーブル919[[#This Row],[休日]],-1)</f>
        <v>90</v>
      </c>
      <c r="W47" s="21"/>
      <c r="Y47" s="9" t="s">
        <v>46</v>
      </c>
      <c r="Z47" s="21">
        <f ca="1">ROUND(テーブル91926[[#This Row],[居住者]],-3)</f>
        <v>174000</v>
      </c>
      <c r="AA47" s="21">
        <f ca="1">ROUND(テーブル91926[[#This Row],[勤務者]],-3)</f>
        <v>11000</v>
      </c>
      <c r="AB47" s="21">
        <f ca="1">ROUND(テーブル91926[[#This Row],[来街者]],-3)</f>
        <v>19000</v>
      </c>
      <c r="AC47" s="21">
        <f ca="1">ROUND(テーブル91926[[#This Row],[平日]],-1)</f>
        <v>50</v>
      </c>
      <c r="AD47" s="21">
        <f ca="1">ROUND(テーブル91926[[#This Row],[休日]],-1)</f>
        <v>70</v>
      </c>
      <c r="AE47" s="21"/>
      <c r="AG47" s="9" t="s">
        <v>46</v>
      </c>
      <c r="AH47">
        <f ca="1">ROUND(テーブル9192623[[#This Row],[居住者]],-3)</f>
        <v>216000</v>
      </c>
      <c r="AI47">
        <f ca="1">ROUND(テーブル9192623[[#This Row],[勤務者]],-3)</f>
        <v>13000</v>
      </c>
      <c r="AJ47">
        <f ca="1">ROUND(テーブル9192623[[#This Row],[来街者]],-3)</f>
        <v>19000</v>
      </c>
      <c r="AK47">
        <f ca="1">ROUND(テーブル9192623[[#This Row],[平日]],-1)</f>
        <v>40</v>
      </c>
      <c r="AL47">
        <f ca="1">ROUND(テーブル9192623[[#This Row],[休日]],-1)</f>
        <v>70</v>
      </c>
    </row>
    <row r="48" spans="1:38" x14ac:dyDescent="0.55000000000000004">
      <c r="A48" s="9" t="s">
        <v>47</v>
      </c>
      <c r="B48" s="9">
        <f ca="1">ROUND(テーブル8[[#This Row],[居住者]],-3)</f>
        <v>167000</v>
      </c>
      <c r="C48" s="9">
        <f ca="1">ROUND(テーブル8[[#This Row],[勤務者]],-3)</f>
        <v>3000</v>
      </c>
      <c r="D48" s="9">
        <f ca="1">ROUND(テーブル8[[#This Row],[来街者]],-3)</f>
        <v>25000</v>
      </c>
      <c r="E48" s="9">
        <f ca="1">ROUND(テーブル8[[#This Row],[平日]],-1)</f>
        <v>50</v>
      </c>
      <c r="F48" s="9">
        <f ca="1">ROUND(テーブル8[[#This Row],[休日]],-1)</f>
        <v>100</v>
      </c>
      <c r="G48" s="9"/>
      <c r="H48" s="11"/>
      <c r="I48" s="9" t="s">
        <v>47</v>
      </c>
      <c r="J48" s="9">
        <f ca="1">ROUND(テーブル9[[#This Row],[居住者]],-3)</f>
        <v>214000</v>
      </c>
      <c r="K48" s="9">
        <f ca="1">ROUND(テーブル9[[#This Row],[勤務者]],-3)</f>
        <v>5000</v>
      </c>
      <c r="L48" s="9">
        <f ca="1">ROUND(テーブル9[[#This Row],[来街者]],-3)</f>
        <v>17000</v>
      </c>
      <c r="M48" s="9">
        <f ca="1">ROUND(テーブル9[[#This Row],[平日]],-1)</f>
        <v>40</v>
      </c>
      <c r="N48" s="9">
        <f ca="1">ROUND(テーブル9[[#This Row],[休日]],-1)</f>
        <v>50</v>
      </c>
      <c r="O48" s="9"/>
      <c r="P48" s="11"/>
      <c r="Q48" s="9" t="s">
        <v>47</v>
      </c>
      <c r="R48" s="21">
        <f ca="1">ROUND(テーブル919[[#This Row],[居住者]],-3)</f>
        <v>172000</v>
      </c>
      <c r="S48" s="21">
        <f ca="1">ROUND(テーブル919[[#This Row],[勤務者]],-3)</f>
        <v>7000</v>
      </c>
      <c r="T48" s="21">
        <f ca="1">ROUND(テーブル919[[#This Row],[来街者]],-3)</f>
        <v>24000</v>
      </c>
      <c r="U48" s="21">
        <f ca="1">ROUND(テーブル919[[#This Row],[平日]],-1)</f>
        <v>50</v>
      </c>
      <c r="V48" s="21">
        <f ca="1">ROUND(テーブル919[[#This Row],[休日]],-1)</f>
        <v>90</v>
      </c>
      <c r="W48" s="21"/>
      <c r="Y48" s="9" t="s">
        <v>47</v>
      </c>
      <c r="Z48" s="21">
        <f ca="1">ROUND(テーブル91926[[#This Row],[居住者]],-3)</f>
        <v>174000</v>
      </c>
      <c r="AA48" s="21">
        <f ca="1">ROUND(テーブル91926[[#This Row],[勤務者]],-3)</f>
        <v>11000</v>
      </c>
      <c r="AB48" s="21">
        <f ca="1">ROUND(テーブル91926[[#This Row],[来街者]],-3)</f>
        <v>19000</v>
      </c>
      <c r="AC48" s="21">
        <f ca="1">ROUND(テーブル91926[[#This Row],[平日]],-1)</f>
        <v>50</v>
      </c>
      <c r="AD48" s="21">
        <f ca="1">ROUND(テーブル91926[[#This Row],[休日]],-1)</f>
        <v>70</v>
      </c>
      <c r="AE48" s="21"/>
      <c r="AG48" s="9" t="s">
        <v>47</v>
      </c>
      <c r="AH48">
        <f ca="1">ROUND(テーブル9192623[[#This Row],[居住者]],-3)</f>
        <v>216000</v>
      </c>
      <c r="AI48">
        <f ca="1">ROUND(テーブル9192623[[#This Row],[勤務者]],-3)</f>
        <v>13000</v>
      </c>
      <c r="AJ48">
        <f ca="1">ROUND(テーブル9192623[[#This Row],[来街者]],-3)</f>
        <v>19000</v>
      </c>
      <c r="AK48">
        <f ca="1">ROUND(テーブル9192623[[#This Row],[平日]],-1)</f>
        <v>40</v>
      </c>
      <c r="AL48">
        <f ca="1">ROUND(テーブル9192623[[#This Row],[休日]],-1)</f>
        <v>70</v>
      </c>
    </row>
    <row r="49" spans="1:38" x14ac:dyDescent="0.55000000000000004">
      <c r="A49" s="9" t="s">
        <v>48</v>
      </c>
      <c r="B49" s="9">
        <f ca="1">ROUND(テーブル8[[#This Row],[居住者]],-3)</f>
        <v>167000</v>
      </c>
      <c r="C49" s="9">
        <f ca="1">ROUND(テーブル8[[#This Row],[勤務者]],-3)</f>
        <v>3000</v>
      </c>
      <c r="D49" s="9">
        <f ca="1">ROUND(テーブル8[[#This Row],[来街者]],-3)</f>
        <v>24000</v>
      </c>
      <c r="E49" s="9">
        <f ca="1">ROUND(テーブル8[[#This Row],[平日]],-1)</f>
        <v>50</v>
      </c>
      <c r="F49" s="9">
        <f ca="1">ROUND(テーブル8[[#This Row],[休日]],-1)</f>
        <v>90</v>
      </c>
      <c r="G49" s="9"/>
      <c r="H49" s="11"/>
      <c r="I49" s="9" t="s">
        <v>48</v>
      </c>
      <c r="J49" s="9">
        <f ca="1">ROUND(テーブル9[[#This Row],[居住者]],-3)</f>
        <v>213000</v>
      </c>
      <c r="K49" s="9">
        <f ca="1">ROUND(テーブル9[[#This Row],[勤務者]],-3)</f>
        <v>5000</v>
      </c>
      <c r="L49" s="9">
        <f ca="1">ROUND(テーブル9[[#This Row],[来街者]],-3)</f>
        <v>17000</v>
      </c>
      <c r="M49" s="9">
        <f ca="1">ROUND(テーブル9[[#This Row],[平日]],-1)</f>
        <v>40</v>
      </c>
      <c r="N49" s="9">
        <f ca="1">ROUND(テーブル9[[#This Row],[休日]],-1)</f>
        <v>60</v>
      </c>
      <c r="O49" s="9"/>
      <c r="P49" s="11"/>
      <c r="Q49" s="9" t="s">
        <v>48</v>
      </c>
      <c r="R49" s="21">
        <f ca="1">ROUND(テーブル919[[#This Row],[居住者]],-3)</f>
        <v>167000</v>
      </c>
      <c r="S49" s="21">
        <f ca="1">ROUND(テーブル919[[#This Row],[勤務者]],-3)</f>
        <v>7000</v>
      </c>
      <c r="T49" s="21">
        <f ca="1">ROUND(テーブル919[[#This Row],[来街者]],-3)</f>
        <v>25000</v>
      </c>
      <c r="U49" s="21">
        <f ca="1">ROUND(テーブル919[[#This Row],[平日]],-1)</f>
        <v>60</v>
      </c>
      <c r="V49" s="21">
        <f ca="1">ROUND(テーブル919[[#This Row],[休日]],-1)</f>
        <v>90</v>
      </c>
      <c r="W49" s="21"/>
      <c r="Y49" s="9" t="s">
        <v>48</v>
      </c>
      <c r="Z49" s="21">
        <f ca="1">ROUND(テーブル91926[[#This Row],[居住者]],-3)</f>
        <v>174000</v>
      </c>
      <c r="AA49" s="21">
        <f ca="1">ROUND(テーブル91926[[#This Row],[勤務者]],-3)</f>
        <v>11000</v>
      </c>
      <c r="AB49" s="21">
        <f ca="1">ROUND(テーブル91926[[#This Row],[来街者]],-3)</f>
        <v>20000</v>
      </c>
      <c r="AC49" s="21">
        <f ca="1">ROUND(テーブル91926[[#This Row],[平日]],-1)</f>
        <v>50</v>
      </c>
      <c r="AD49" s="21">
        <f ca="1">ROUND(テーブル91926[[#This Row],[休日]],-1)</f>
        <v>70</v>
      </c>
      <c r="AE49" s="21"/>
      <c r="AG49" s="9" t="s">
        <v>48</v>
      </c>
      <c r="AH49">
        <f ca="1">ROUND(テーブル9192623[[#This Row],[居住者]],-3)</f>
        <v>216000</v>
      </c>
      <c r="AI49">
        <f ca="1">ROUND(テーブル9192623[[#This Row],[勤務者]],-3)</f>
        <v>13000</v>
      </c>
      <c r="AJ49">
        <f ca="1">ROUND(テーブル9192623[[#This Row],[来街者]],-3)</f>
        <v>19000</v>
      </c>
      <c r="AK49">
        <f ca="1">ROUND(テーブル9192623[[#This Row],[平日]],-1)</f>
        <v>40</v>
      </c>
      <c r="AL49">
        <f ca="1">ROUND(テーブル9192623[[#This Row],[休日]],-1)</f>
        <v>70</v>
      </c>
    </row>
    <row r="50" spans="1:38" x14ac:dyDescent="0.55000000000000004">
      <c r="A50" s="9" t="s">
        <v>49</v>
      </c>
      <c r="B50" s="9">
        <f ca="1">ROUND(テーブル8[[#This Row],[居住者]],-3)</f>
        <v>167000</v>
      </c>
      <c r="C50" s="9">
        <f ca="1">ROUND(テーブル8[[#This Row],[勤務者]],-3)</f>
        <v>3000</v>
      </c>
      <c r="D50" s="9">
        <f ca="1">ROUND(テーブル8[[#This Row],[来街者]],-3)</f>
        <v>24000</v>
      </c>
      <c r="E50" s="9">
        <f ca="1">ROUND(テーブル8[[#This Row],[平日]],-1)</f>
        <v>60</v>
      </c>
      <c r="F50" s="9">
        <f ca="1">ROUND(テーブル8[[#This Row],[休日]],-1)</f>
        <v>90</v>
      </c>
      <c r="G50" s="9"/>
      <c r="H50" s="11"/>
      <c r="I50" s="9" t="s">
        <v>49</v>
      </c>
      <c r="J50" s="9">
        <f ca="1">ROUND(テーブル9[[#This Row],[居住者]],-3)</f>
        <v>212000</v>
      </c>
      <c r="K50" s="9">
        <f ca="1">ROUND(テーブル9[[#This Row],[勤務者]],-3)</f>
        <v>5000</v>
      </c>
      <c r="L50" s="9">
        <f ca="1">ROUND(テーブル9[[#This Row],[来街者]],-3)</f>
        <v>17000</v>
      </c>
      <c r="M50" s="9">
        <f ca="1">ROUND(テーブル9[[#This Row],[平日]],-1)</f>
        <v>40</v>
      </c>
      <c r="N50" s="9">
        <f ca="1">ROUND(テーブル9[[#This Row],[休日]],-1)</f>
        <v>60</v>
      </c>
      <c r="O50" s="9"/>
      <c r="P50" s="11"/>
      <c r="Q50" s="9" t="s">
        <v>49</v>
      </c>
      <c r="R50" s="21">
        <f ca="1">ROUND(テーブル919[[#This Row],[居住者]],-3)</f>
        <v>173000</v>
      </c>
      <c r="S50" s="21">
        <f ca="1">ROUND(テーブル919[[#This Row],[勤務者]],-3)</f>
        <v>7000</v>
      </c>
      <c r="T50" s="21">
        <f ca="1">ROUND(テーブル919[[#This Row],[来街者]],-3)</f>
        <v>26000</v>
      </c>
      <c r="U50" s="21">
        <f ca="1">ROUND(テーブル919[[#This Row],[平日]],-1)</f>
        <v>60</v>
      </c>
      <c r="V50" s="21">
        <f ca="1">ROUND(テーブル919[[#This Row],[休日]],-2)</f>
        <v>100</v>
      </c>
      <c r="W50" s="21"/>
      <c r="Y50" s="9" t="s">
        <v>49</v>
      </c>
      <c r="Z50" s="21">
        <f ca="1">ROUND(テーブル91926[[#This Row],[居住者]],-3)</f>
        <v>175000</v>
      </c>
      <c r="AA50" s="21">
        <f ca="1">ROUND(テーブル91926[[#This Row],[勤務者]],-3)</f>
        <v>11000</v>
      </c>
      <c r="AB50" s="21">
        <f ca="1">ROUND(テーブル91926[[#This Row],[来街者]],-3)</f>
        <v>20000</v>
      </c>
      <c r="AC50" s="21">
        <f ca="1">ROUND(テーブル91926[[#This Row],[平日]],-1)</f>
        <v>50</v>
      </c>
      <c r="AD50" s="21">
        <f ca="1">ROUND(テーブル91926[[#This Row],[休日]],-1)</f>
        <v>70</v>
      </c>
      <c r="AE50" s="21"/>
      <c r="AG50" s="9" t="s">
        <v>49</v>
      </c>
      <c r="AH50">
        <f ca="1">ROUND(テーブル9192623[[#This Row],[居住者]],-3)</f>
        <v>217000</v>
      </c>
      <c r="AI50">
        <f ca="1">ROUND(テーブル9192623[[#This Row],[勤務者]],-3)</f>
        <v>13000</v>
      </c>
      <c r="AJ50">
        <f ca="1">ROUND(テーブル9192623[[#This Row],[来街者]],-3)</f>
        <v>19000</v>
      </c>
      <c r="AK50">
        <f ca="1">ROUND(テーブル9192623[[#This Row],[平日]],-1)</f>
        <v>40</v>
      </c>
      <c r="AL50">
        <f ca="1">ROUND(テーブル9192623[[#This Row],[休日]],-1)</f>
        <v>70</v>
      </c>
    </row>
    <row r="51" spans="1:38" x14ac:dyDescent="0.55000000000000004">
      <c r="A51" s="9" t="s">
        <v>50</v>
      </c>
      <c r="B51" s="9">
        <f ca="1">ROUND(テーブル8[[#This Row],[居住者]],-3)</f>
        <v>167000</v>
      </c>
      <c r="C51" s="9">
        <f ca="1">ROUND(テーブル8[[#This Row],[勤務者]],-3)</f>
        <v>3000</v>
      </c>
      <c r="D51" s="9">
        <f ca="1">ROUND(テーブル8[[#This Row],[来街者]],-3)</f>
        <v>24000</v>
      </c>
      <c r="E51" s="9">
        <f ca="1">ROUND(テーブル8[[#This Row],[平日]],-1)</f>
        <v>60</v>
      </c>
      <c r="F51" s="9">
        <f ca="1">ROUND(テーブル8[[#This Row],[休日]],-1)</f>
        <v>90</v>
      </c>
      <c r="G51" s="9"/>
      <c r="H51" s="11"/>
      <c r="I51" s="9" t="s">
        <v>50</v>
      </c>
      <c r="J51" s="9">
        <f ca="1">ROUND(テーブル9[[#This Row],[居住者]],-3)</f>
        <v>212000</v>
      </c>
      <c r="K51" s="9">
        <f ca="1">ROUND(テーブル9[[#This Row],[勤務者]],-3)</f>
        <v>5000</v>
      </c>
      <c r="L51" s="9">
        <f ca="1">ROUND(テーブル9[[#This Row],[来街者]],-3)</f>
        <v>17000</v>
      </c>
      <c r="M51" s="9">
        <f ca="1">ROUND(テーブル9[[#This Row],[平日]],-1)</f>
        <v>40</v>
      </c>
      <c r="N51" s="9">
        <f ca="1">ROUND(テーブル9[[#This Row],[休日]],-1)</f>
        <v>60</v>
      </c>
      <c r="O51" s="9"/>
      <c r="P51" s="11"/>
      <c r="Q51" s="9" t="s">
        <v>50</v>
      </c>
      <c r="R51" s="21">
        <f ca="1">ROUND(テーブル919[[#This Row],[居住者]],-3)</f>
        <v>173000</v>
      </c>
      <c r="S51" s="21">
        <f ca="1">ROUND(テーブル919[[#This Row],[勤務者]],-3)</f>
        <v>7000</v>
      </c>
      <c r="T51" s="21">
        <f ca="1">ROUND(テーブル919[[#This Row],[来街者]],-3)</f>
        <v>26000</v>
      </c>
      <c r="U51" s="21">
        <f ca="1">ROUND(テーブル919[[#This Row],[平日]],-1)</f>
        <v>60</v>
      </c>
      <c r="V51" s="21">
        <f ca="1">ROUND(テーブル919[[#This Row],[休日]],-1)</f>
        <v>90</v>
      </c>
      <c r="W51" s="21"/>
      <c r="Y51" s="9" t="s">
        <v>50</v>
      </c>
      <c r="Z51" s="21">
        <f ca="1">ROUND(テーブル91926[[#This Row],[居住者]],-3)</f>
        <v>175000</v>
      </c>
      <c r="AA51" s="21">
        <f ca="1">ROUND(テーブル91926[[#This Row],[勤務者]],-3)</f>
        <v>11000</v>
      </c>
      <c r="AB51" s="21">
        <f ca="1">ROUND(テーブル91926[[#This Row],[来街者]],-3)</f>
        <v>20000</v>
      </c>
      <c r="AC51" s="21">
        <f ca="1">ROUND(テーブル91926[[#This Row],[平日]],-1)</f>
        <v>50</v>
      </c>
      <c r="AD51" s="21">
        <f ca="1">ROUND(テーブル91926[[#This Row],[休日]],-1)</f>
        <v>70</v>
      </c>
      <c r="AE51" s="21"/>
      <c r="AG51" s="9" t="s">
        <v>50</v>
      </c>
      <c r="AH51">
        <f ca="1">ROUND(テーブル9192623[[#This Row],[居住者]],-3)</f>
        <v>217000</v>
      </c>
      <c r="AI51">
        <f ca="1">ROUND(テーブル9192623[[#This Row],[勤務者]],-3)</f>
        <v>13000</v>
      </c>
      <c r="AJ51">
        <f ca="1">ROUND(テーブル9192623[[#This Row],[来街者]],-3)</f>
        <v>19000</v>
      </c>
      <c r="AK51">
        <f ca="1">ROUND(テーブル9192623[[#This Row],[平日]],-1)</f>
        <v>40</v>
      </c>
      <c r="AL51">
        <f ca="1">ROUND(テーブル9192623[[#This Row],[休日]],-1)</f>
        <v>70</v>
      </c>
    </row>
    <row r="53" spans="1:38" x14ac:dyDescent="0.55000000000000004">
      <c r="A53" t="s">
        <v>63</v>
      </c>
    </row>
    <row r="54" spans="1:38" x14ac:dyDescent="0.55000000000000004">
      <c r="A54" t="s">
        <v>64</v>
      </c>
    </row>
  </sheetData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9" orientation="landscape" r:id="rId1"/>
  <tableParts count="5"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05"/>
  <sheetViews>
    <sheetView topLeftCell="AC36" zoomScale="70" zoomScaleNormal="70" workbookViewId="0">
      <selection activeCell="AH4" sqref="AH4:AL51"/>
    </sheetView>
  </sheetViews>
  <sheetFormatPr defaultRowHeight="18" x14ac:dyDescent="0.55000000000000004"/>
  <sheetData>
    <row r="1" spans="1:38" x14ac:dyDescent="0.55000000000000004">
      <c r="A1" s="2" t="s">
        <v>61</v>
      </c>
      <c r="I1" s="2"/>
    </row>
    <row r="2" spans="1:38" x14ac:dyDescent="0.55000000000000004">
      <c r="A2" t="s">
        <v>57</v>
      </c>
      <c r="E2" s="1"/>
      <c r="F2" s="1" t="s">
        <v>56</v>
      </c>
      <c r="G2" s="1"/>
      <c r="M2" s="1"/>
      <c r="N2" s="1" t="s">
        <v>56</v>
      </c>
      <c r="O2" s="1"/>
      <c r="U2" s="1"/>
      <c r="V2" s="1" t="s">
        <v>56</v>
      </c>
      <c r="W2" s="1"/>
      <c r="AD2" s="1" t="s">
        <v>56</v>
      </c>
      <c r="AE2" s="1"/>
      <c r="AL2" s="1" t="s">
        <v>56</v>
      </c>
    </row>
    <row r="3" spans="1:38" x14ac:dyDescent="0.55000000000000004">
      <c r="A3" s="6" t="s">
        <v>54</v>
      </c>
      <c r="B3" s="6" t="s">
        <v>0</v>
      </c>
      <c r="C3" s="6" t="s">
        <v>1</v>
      </c>
      <c r="D3" s="6" t="s">
        <v>2</v>
      </c>
      <c r="E3" s="6" t="s">
        <v>52</v>
      </c>
      <c r="F3" s="6" t="s">
        <v>53</v>
      </c>
      <c r="G3" s="6"/>
      <c r="I3" s="6" t="s">
        <v>55</v>
      </c>
      <c r="J3" s="6" t="s">
        <v>0</v>
      </c>
      <c r="K3" s="6" t="s">
        <v>1</v>
      </c>
      <c r="L3" s="6" t="s">
        <v>2</v>
      </c>
      <c r="M3" s="6" t="s">
        <v>52</v>
      </c>
      <c r="N3" s="6" t="s">
        <v>53</v>
      </c>
      <c r="O3" s="6"/>
      <c r="Q3" s="6" t="s">
        <v>65</v>
      </c>
      <c r="R3" s="6" t="s">
        <v>0</v>
      </c>
      <c r="S3" s="6" t="s">
        <v>1</v>
      </c>
      <c r="T3" s="6" t="s">
        <v>2</v>
      </c>
      <c r="U3" s="6" t="s">
        <v>52</v>
      </c>
      <c r="V3" s="6" t="s">
        <v>53</v>
      </c>
      <c r="W3" s="6"/>
      <c r="Y3" s="6" t="s">
        <v>68</v>
      </c>
      <c r="Z3" s="6" t="s">
        <v>0</v>
      </c>
      <c r="AA3" s="6" t="s">
        <v>1</v>
      </c>
      <c r="AB3" s="6" t="s">
        <v>2</v>
      </c>
      <c r="AC3" s="6" t="s">
        <v>52</v>
      </c>
      <c r="AD3" s="6" t="s">
        <v>53</v>
      </c>
      <c r="AE3" s="6"/>
      <c r="AG3" s="6" t="s">
        <v>69</v>
      </c>
      <c r="AH3" s="6" t="s">
        <v>0</v>
      </c>
      <c r="AI3" s="6" t="s">
        <v>1</v>
      </c>
      <c r="AJ3" s="6" t="s">
        <v>2</v>
      </c>
      <c r="AK3" s="6" t="s">
        <v>52</v>
      </c>
      <c r="AL3" s="6" t="s">
        <v>53</v>
      </c>
    </row>
    <row r="4" spans="1:38" x14ac:dyDescent="0.55000000000000004">
      <c r="A4" s="7" t="s">
        <v>3</v>
      </c>
      <c r="B4" s="9">
        <f ca="1">ROUND(テーブル10[[#This Row],[居住者]],-3)</f>
        <v>59000</v>
      </c>
      <c r="C4" s="9">
        <f ca="1">ROUND(テーブル10[[#This Row],[勤務者]],-3)</f>
        <v>12000</v>
      </c>
      <c r="D4" s="9">
        <f ca="1">ROUND(テーブル10[[#This Row],[来街者]],-3)</f>
        <v>13000</v>
      </c>
      <c r="E4" s="9">
        <f ca="1">ROUND(テーブル10[[#This Row],[平日]],-1)</f>
        <v>30</v>
      </c>
      <c r="F4" s="9">
        <f ca="1">ROUND(テーブル10[[#This Row],[休日]],-1)</f>
        <v>60</v>
      </c>
      <c r="G4" s="9"/>
      <c r="I4" s="7" t="s">
        <v>3</v>
      </c>
      <c r="J4" s="9">
        <f ca="1">ROUND(テーブル11[[#This Row],[居住者]],-3)</f>
        <v>57000</v>
      </c>
      <c r="K4" s="9">
        <f ca="1">ROUND(テーブル11[[#This Row],[勤務者]],-3)</f>
        <v>12000</v>
      </c>
      <c r="L4" s="9">
        <f ca="1">ROUND(テーブル11[[#This Row],[来街者]],-3)</f>
        <v>18000</v>
      </c>
      <c r="M4" s="9">
        <f ca="1">ROUND(テーブル11[[#This Row],[平日]],-1)</f>
        <v>40</v>
      </c>
      <c r="N4" s="9">
        <f ca="1">ROUND(テーブル11[[#This Row],[休日]],-1)</f>
        <v>70</v>
      </c>
      <c r="O4" s="9"/>
      <c r="P4" s="11"/>
      <c r="Q4" s="9" t="s">
        <v>3</v>
      </c>
      <c r="R4" s="9">
        <f ca="1">ROUND(テーブル1117[[#This Row],[居住者]],-3)</f>
        <v>47000</v>
      </c>
      <c r="S4" s="9">
        <f ca="1">ROUND(テーブル1117[[#This Row],[勤務者]],-3)</f>
        <v>13000</v>
      </c>
      <c r="T4" s="9">
        <f ca="1">ROUND(テーブル1117[[#This Row],[来街者]],-3)</f>
        <v>27000</v>
      </c>
      <c r="U4" s="9">
        <f ca="1">ROUND(テーブル1117[[#This Row],[平日]],-1)</f>
        <v>70</v>
      </c>
      <c r="V4" s="9">
        <f ca="1">ROUND(テーブル1117[[#This Row],[休日]],-1)</f>
        <v>90</v>
      </c>
      <c r="W4" s="9"/>
      <c r="Y4" s="9" t="s">
        <v>3</v>
      </c>
      <c r="Z4" s="9">
        <f ca="1">ROUND(テーブル111721[[#This Row],[居住者]],-3)</f>
        <v>54000</v>
      </c>
      <c r="AA4" s="9">
        <f ca="1">ROUND(テーブル111721[[#This Row],[勤務者]],-3)</f>
        <v>4000</v>
      </c>
      <c r="AB4" s="9">
        <f ca="1">ROUND(テーブル111721[[#This Row],[来街者]],-3)</f>
        <v>21000</v>
      </c>
      <c r="AC4" s="9">
        <f ca="1">ROUND(テーブル111721[[#This Row],[平日]],-1)</f>
        <v>50</v>
      </c>
      <c r="AD4" s="9">
        <f ca="1">ROUND(テーブル111721[[#This Row],[休日]],-1)</f>
        <v>80</v>
      </c>
      <c r="AE4" s="9"/>
      <c r="AG4" s="9" t="s">
        <v>3</v>
      </c>
      <c r="AH4">
        <f ca="1">ROUND(テーブル11172122[[#This Row],[居住者]],-3)</f>
        <v>39000</v>
      </c>
      <c r="AI4">
        <f ca="1">ROUND(テーブル11172122[[#This Row],[勤務者]],-3)</f>
        <v>4000</v>
      </c>
      <c r="AJ4">
        <f ca="1">ROUND(テーブル11172122[[#This Row],[来街者]],-3)</f>
        <v>11000</v>
      </c>
      <c r="AK4">
        <f ca="1">ROUND(テーブル11172122[[#This Row],[平日]],-1)</f>
        <v>20</v>
      </c>
      <c r="AL4">
        <f ca="1">ROUND(テーブル11172122[[#This Row],[休日]],-1)</f>
        <v>50</v>
      </c>
    </row>
    <row r="5" spans="1:38" x14ac:dyDescent="0.55000000000000004">
      <c r="A5" s="7" t="s">
        <v>4</v>
      </c>
      <c r="B5" s="9">
        <f ca="1">ROUND(テーブル10[[#This Row],[居住者]],-3)</f>
        <v>58000</v>
      </c>
      <c r="C5" s="9">
        <f ca="1">ROUND(テーブル10[[#This Row],[勤務者]],-3)</f>
        <v>12000</v>
      </c>
      <c r="D5" s="9">
        <f ca="1">ROUND(テーブル10[[#This Row],[来街者]],-3)</f>
        <v>29000</v>
      </c>
      <c r="E5" s="9">
        <f ca="1">ROUND(テーブル10[[#This Row],[平日]],-1)</f>
        <v>70</v>
      </c>
      <c r="F5" s="9">
        <f ca="1">ROUND(テーブル10[[#This Row],[休日]],-2)</f>
        <v>100</v>
      </c>
      <c r="G5" s="9"/>
      <c r="I5" s="7" t="s">
        <v>4</v>
      </c>
      <c r="J5" s="9">
        <f ca="1">ROUND(テーブル11[[#This Row],[居住者]],-3)</f>
        <v>57000</v>
      </c>
      <c r="K5" s="9">
        <f ca="1">ROUND(テーブル11[[#This Row],[勤務者]],-3)</f>
        <v>12000</v>
      </c>
      <c r="L5" s="9">
        <f ca="1">ROUND(テーブル11[[#This Row],[来街者]],-3)</f>
        <v>21000</v>
      </c>
      <c r="M5" s="9">
        <f ca="1">ROUND(テーブル11[[#This Row],[平日]],-1)</f>
        <v>40</v>
      </c>
      <c r="N5" s="9">
        <f ca="1">ROUND(テーブル11[[#This Row],[休日]],-1)</f>
        <v>90</v>
      </c>
      <c r="O5" s="9"/>
      <c r="P5" s="11"/>
      <c r="Q5" s="9" t="s">
        <v>4</v>
      </c>
      <c r="R5" s="9">
        <f ca="1">ROUND(テーブル1117[[#This Row],[居住者]],-3)</f>
        <v>47000</v>
      </c>
      <c r="S5" s="9">
        <f ca="1">ROUND(テーブル1117[[#This Row],[勤務者]],-3)</f>
        <v>13000</v>
      </c>
      <c r="T5" s="9">
        <f ca="1">ROUND(テーブル1117[[#This Row],[来街者]],-3)</f>
        <v>28000</v>
      </c>
      <c r="U5" s="9">
        <f ca="1">ROUND(テーブル1117[[#This Row],[平日]],-1)</f>
        <v>70</v>
      </c>
      <c r="V5" s="9">
        <f ca="1">ROUND(テーブル1117[[#This Row],[休日]],-2)</f>
        <v>100</v>
      </c>
      <c r="W5" s="9"/>
      <c r="Y5" s="9" t="s">
        <v>4</v>
      </c>
      <c r="Z5" s="9">
        <f ca="1">ROUND(テーブル111721[[#This Row],[居住者]],-3)</f>
        <v>54000</v>
      </c>
      <c r="AA5" s="9">
        <f ca="1">ROUND(テーブル111721[[#This Row],[勤務者]],-3)</f>
        <v>4000</v>
      </c>
      <c r="AB5" s="9">
        <f ca="1">ROUND(テーブル111721[[#This Row],[来街者]],-3)</f>
        <v>21000</v>
      </c>
      <c r="AC5" s="9">
        <f ca="1">ROUND(テーブル111721[[#This Row],[平日]],-1)</f>
        <v>50</v>
      </c>
      <c r="AD5" s="9">
        <f ca="1">ROUND(テーブル111721[[#This Row],[休日]],-1)</f>
        <v>90</v>
      </c>
      <c r="AE5" s="9"/>
      <c r="AG5" s="9" t="s">
        <v>4</v>
      </c>
      <c r="AH5">
        <f ca="1">ROUND(テーブル11172122[[#This Row],[居住者]],-3)</f>
        <v>39000</v>
      </c>
      <c r="AI5">
        <f ca="1">ROUND(テーブル11172122[[#This Row],[勤務者]],-3)</f>
        <v>4000</v>
      </c>
      <c r="AJ5">
        <f ca="1">ROUND(テーブル11172122[[#This Row],[来街者]],-3)</f>
        <v>13000</v>
      </c>
      <c r="AK5">
        <f ca="1">ROUND(テーブル11172122[[#This Row],[平日]],-1)</f>
        <v>30</v>
      </c>
      <c r="AL5">
        <f ca="1">ROUND(テーブル11172122[[#This Row],[休日]],-1)</f>
        <v>50</v>
      </c>
    </row>
    <row r="6" spans="1:38" x14ac:dyDescent="0.55000000000000004">
      <c r="A6" s="7" t="s">
        <v>5</v>
      </c>
      <c r="B6" s="9">
        <f ca="1">ROUND(テーブル10[[#This Row],[居住者]],-3)</f>
        <v>59000</v>
      </c>
      <c r="C6" s="9">
        <f ca="1">ROUND(テーブル10[[#This Row],[勤務者]],-3)</f>
        <v>12000</v>
      </c>
      <c r="D6" s="9">
        <f ca="1">ROUND(テーブル10[[#This Row],[来街者]],-3)</f>
        <v>33000</v>
      </c>
      <c r="E6" s="9">
        <f ca="1">ROUND(テーブル10[[#This Row],[平日]],-1)</f>
        <v>80</v>
      </c>
      <c r="F6" s="9">
        <f ca="1">ROUND(テーブル10[[#This Row],[休日]],-2)</f>
        <v>100</v>
      </c>
      <c r="G6" s="9"/>
      <c r="I6" s="7" t="s">
        <v>5</v>
      </c>
      <c r="J6" s="9">
        <f ca="1">ROUND(テーブル11[[#This Row],[居住者]],-3)</f>
        <v>57000</v>
      </c>
      <c r="K6" s="9">
        <f ca="1">ROUND(テーブル11[[#This Row],[勤務者]],-3)</f>
        <v>11000</v>
      </c>
      <c r="L6" s="9">
        <f ca="1">ROUND(テーブル11[[#This Row],[来街者]],-3)</f>
        <v>24000</v>
      </c>
      <c r="M6" s="9">
        <f ca="1">ROUND(テーブル11[[#This Row],[平日]],-1)</f>
        <v>50</v>
      </c>
      <c r="N6" s="9">
        <f ca="1">ROUND(テーブル11[[#This Row],[休日]],-1)</f>
        <v>90</v>
      </c>
      <c r="O6" s="9"/>
      <c r="P6" s="11"/>
      <c r="Q6" s="9" t="s">
        <v>5</v>
      </c>
      <c r="R6" s="9">
        <f ca="1">ROUND(テーブル1117[[#This Row],[居住者]],-3)</f>
        <v>44000</v>
      </c>
      <c r="S6" s="9">
        <f ca="1">ROUND(テーブル1117[[#This Row],[勤務者]],-3)</f>
        <v>12000</v>
      </c>
      <c r="T6" s="9">
        <f ca="1">ROUND(テーブル1117[[#This Row],[来街者]],-3)</f>
        <v>31000</v>
      </c>
      <c r="U6" s="9">
        <f ca="1">ROUND(テーブル1117[[#This Row],[平日]],-1)</f>
        <v>70</v>
      </c>
      <c r="V6" s="9">
        <f ca="1">ROUND(テーブル1117[[#This Row],[休日]],-2)</f>
        <v>100</v>
      </c>
      <c r="W6" s="9"/>
      <c r="Y6" s="9" t="s">
        <v>5</v>
      </c>
      <c r="Z6" s="9">
        <f ca="1">ROUND(テーブル111721[[#This Row],[居住者]],-3)</f>
        <v>53000</v>
      </c>
      <c r="AA6" s="9">
        <f ca="1">ROUND(テーブル111721[[#This Row],[勤務者]],-3)</f>
        <v>4000</v>
      </c>
      <c r="AB6" s="9">
        <f ca="1">ROUND(テーブル111721[[#This Row],[来街者]],-3)</f>
        <v>23000</v>
      </c>
      <c r="AC6" s="9">
        <f ca="1">ROUND(テーブル111721[[#This Row],[平日]],-1)</f>
        <v>50</v>
      </c>
      <c r="AD6" s="9">
        <f ca="1">ROUND(テーブル111721[[#This Row],[休日]],-1)</f>
        <v>90</v>
      </c>
      <c r="AE6" s="9"/>
      <c r="AG6" s="9" t="s">
        <v>5</v>
      </c>
      <c r="AH6">
        <f ca="1">ROUND(テーブル11172122[[#This Row],[居住者]],-3)</f>
        <v>39000</v>
      </c>
      <c r="AI6">
        <f ca="1">ROUND(テーブル11172122[[#This Row],[勤務者]],-3)</f>
        <v>4000</v>
      </c>
      <c r="AJ6">
        <f ca="1">ROUND(テーブル11172122[[#This Row],[来街者]],-3)</f>
        <v>14000</v>
      </c>
      <c r="AK6">
        <f ca="1">ROUND(テーブル11172122[[#This Row],[平日]],-1)</f>
        <v>30</v>
      </c>
      <c r="AL6">
        <f ca="1">ROUND(テーブル11172122[[#This Row],[休日]],-1)</f>
        <v>60</v>
      </c>
    </row>
    <row r="7" spans="1:38" x14ac:dyDescent="0.55000000000000004">
      <c r="A7" s="7" t="s">
        <v>6</v>
      </c>
      <c r="B7" s="9">
        <f ca="1">ROUND(テーブル10[[#This Row],[居住者]],-3)</f>
        <v>58000</v>
      </c>
      <c r="C7" s="9">
        <f ca="1">ROUND(テーブル10[[#This Row],[勤務者]],-3)</f>
        <v>15000</v>
      </c>
      <c r="D7" s="9">
        <f ca="1">ROUND(テーブル10[[#This Row],[来街者]],-3)</f>
        <v>35000</v>
      </c>
      <c r="E7" s="9">
        <f ca="1">ROUND(テーブル10[[#This Row],[平日]],-1)</f>
        <v>80</v>
      </c>
      <c r="F7" s="9">
        <f ca="1">ROUND(テーブル10[[#This Row],[休日]],-2)</f>
        <v>100</v>
      </c>
      <c r="G7" s="9"/>
      <c r="I7" s="7" t="s">
        <v>6</v>
      </c>
      <c r="J7" s="9">
        <f ca="1">ROUND(テーブル11[[#This Row],[居住者]],-3)</f>
        <v>56000</v>
      </c>
      <c r="K7" s="9">
        <f ca="1">ROUND(テーブル11[[#This Row],[勤務者]],-3)</f>
        <v>12000</v>
      </c>
      <c r="L7" s="9">
        <f ca="1">ROUND(テーブル11[[#This Row],[来街者]],-3)</f>
        <v>25000</v>
      </c>
      <c r="M7" s="9">
        <f ca="1">ROUND(テーブル11[[#This Row],[平日]],-1)</f>
        <v>60</v>
      </c>
      <c r="N7" s="9">
        <f ca="1">ROUND(テーブル11[[#This Row],[休日]],-1)</f>
        <v>90</v>
      </c>
      <c r="O7" s="9"/>
      <c r="P7" s="11"/>
      <c r="Q7" s="9" t="s">
        <v>6</v>
      </c>
      <c r="R7" s="9">
        <f ca="1">ROUND(テーブル1117[[#This Row],[居住者]],-3)</f>
        <v>41000</v>
      </c>
      <c r="S7" s="9">
        <f ca="1">ROUND(テーブル1117[[#This Row],[勤務者]],-3)</f>
        <v>11000</v>
      </c>
      <c r="T7" s="9">
        <f ca="1">ROUND(テーブル1117[[#This Row],[来街者]],-3)</f>
        <v>32000</v>
      </c>
      <c r="U7" s="9">
        <f ca="1">ROUND(テーブル1117[[#This Row],[平日]],-1)</f>
        <v>80</v>
      </c>
      <c r="V7" s="9">
        <f ca="1">ROUND(テーブル1117[[#This Row],[休日]],-2)</f>
        <v>100</v>
      </c>
      <c r="W7" s="9"/>
      <c r="Y7" s="9" t="s">
        <v>6</v>
      </c>
      <c r="Z7" s="9">
        <f ca="1">ROUND(テーブル111721[[#This Row],[居住者]],-3)</f>
        <v>53000</v>
      </c>
      <c r="AA7" s="9">
        <f ca="1">ROUND(テーブル111721[[#This Row],[勤務者]],-3)</f>
        <v>4000</v>
      </c>
      <c r="AB7" s="9">
        <f ca="1">ROUND(テーブル111721[[#This Row],[来街者]],-3)</f>
        <v>23000</v>
      </c>
      <c r="AC7" s="9">
        <f ca="1">ROUND(テーブル111721[[#This Row],[平日]],-1)</f>
        <v>50</v>
      </c>
      <c r="AD7" s="9">
        <f ca="1">ROUND(テーブル111721[[#This Row],[休日]],-1)</f>
        <v>80</v>
      </c>
      <c r="AE7" s="9"/>
      <c r="AG7" s="9" t="s">
        <v>6</v>
      </c>
      <c r="AH7">
        <f ca="1">ROUND(テーブル11172122[[#This Row],[居住者]],-3)</f>
        <v>39000</v>
      </c>
      <c r="AI7">
        <f ca="1">ROUND(テーブル11172122[[#This Row],[勤務者]],-3)</f>
        <v>6000</v>
      </c>
      <c r="AJ7">
        <f ca="1">ROUND(テーブル11172122[[#This Row],[来街者]],-3)</f>
        <v>14000</v>
      </c>
      <c r="AK7">
        <f ca="1">ROUND(テーブル11172122[[#This Row],[平日]],-1)</f>
        <v>30</v>
      </c>
      <c r="AL7">
        <f ca="1">ROUND(テーブル11172122[[#This Row],[休日]],-1)</f>
        <v>60</v>
      </c>
    </row>
    <row r="8" spans="1:38" x14ac:dyDescent="0.55000000000000004">
      <c r="A8" s="7" t="s">
        <v>7</v>
      </c>
      <c r="B8" s="9">
        <f ca="1">ROUND(テーブル10[[#This Row],[居住者]],-3)</f>
        <v>53000</v>
      </c>
      <c r="C8" s="9">
        <f ca="1">ROUND(テーブル10[[#This Row],[勤務者]],-3)</f>
        <v>22000</v>
      </c>
      <c r="D8" s="9">
        <f ca="1">ROUND(テーブル10[[#This Row],[来街者]],-3)</f>
        <v>39000</v>
      </c>
      <c r="E8" s="9">
        <f ca="1">ROUND(テーブル10[[#This Row],[平日]],-1)</f>
        <v>90</v>
      </c>
      <c r="F8" s="9">
        <f ca="1">ROUND(テーブル10[[#This Row],[休日]],-2)</f>
        <v>100</v>
      </c>
      <c r="G8" s="9"/>
      <c r="I8" s="7" t="s">
        <v>7</v>
      </c>
      <c r="J8" s="9">
        <f ca="1">ROUND(テーブル11[[#This Row],[居住者]],-3)</f>
        <v>49000</v>
      </c>
      <c r="K8" s="9">
        <f ca="1">ROUND(テーブル11[[#This Row],[勤務者]],-3)</f>
        <v>12000</v>
      </c>
      <c r="L8" s="9">
        <f ca="1">ROUND(テーブル11[[#This Row],[来街者]],-3)</f>
        <v>29000</v>
      </c>
      <c r="M8" s="9">
        <f ca="1">ROUND(テーブル11[[#This Row],[平日]],-1)</f>
        <v>70</v>
      </c>
      <c r="N8" s="9">
        <f ca="1">ROUND(テーブル11[[#This Row],[休日]],-2)</f>
        <v>100</v>
      </c>
      <c r="O8" s="9"/>
      <c r="P8" s="11"/>
      <c r="Q8" s="9" t="s">
        <v>7</v>
      </c>
      <c r="R8" s="9">
        <f ca="1">ROUND(テーブル1117[[#This Row],[居住者]],-3)</f>
        <v>37000</v>
      </c>
      <c r="S8" s="9">
        <f ca="1">ROUND(テーブル1117[[#This Row],[勤務者]],-3)</f>
        <v>16000</v>
      </c>
      <c r="T8" s="9">
        <f ca="1">ROUND(テーブル1117[[#This Row],[来街者]],-3)</f>
        <v>35000</v>
      </c>
      <c r="U8" s="9">
        <f ca="1">ROUND(テーブル1117[[#This Row],[平日]],-1)</f>
        <v>80</v>
      </c>
      <c r="V8" s="9">
        <f ca="1">ROUND(テーブル1117[[#This Row],[休日]],-2)</f>
        <v>100</v>
      </c>
      <c r="W8" s="9"/>
      <c r="Y8" s="9" t="s">
        <v>7</v>
      </c>
      <c r="Z8" s="9">
        <f ca="1">ROUND(テーブル111721[[#This Row],[居住者]],-3)</f>
        <v>47000</v>
      </c>
      <c r="AA8" s="9">
        <f ca="1">ROUND(テーブル111721[[#This Row],[勤務者]],-3)</f>
        <v>9000</v>
      </c>
      <c r="AB8" s="9">
        <f ca="1">ROUND(テーブル111721[[#This Row],[来街者]],-3)</f>
        <v>30000</v>
      </c>
      <c r="AC8" s="9">
        <f ca="1">ROUND(テーブル111721[[#This Row],[平日]],-1)</f>
        <v>70</v>
      </c>
      <c r="AD8" s="9">
        <f ca="1">ROUND(テーブル111721[[#This Row],[休日]],-2)</f>
        <v>100</v>
      </c>
      <c r="AE8" s="9"/>
      <c r="AG8" s="9" t="s">
        <v>7</v>
      </c>
      <c r="AH8">
        <f ca="1">ROUND(テーブル11172122[[#This Row],[居住者]],-3)</f>
        <v>36000</v>
      </c>
      <c r="AI8">
        <f ca="1">ROUND(テーブル11172122[[#This Row],[勤務者]],-3)</f>
        <v>9000</v>
      </c>
      <c r="AJ8">
        <f ca="1">ROUND(テーブル11172122[[#This Row],[来街者]],-3)</f>
        <v>17000</v>
      </c>
      <c r="AK8">
        <f ca="1">ROUND(テーブル11172122[[#This Row],[平日]],-1)</f>
        <v>40</v>
      </c>
      <c r="AL8">
        <f ca="1">ROUND(テーブル11172122[[#This Row],[休日]],-1)</f>
        <v>70</v>
      </c>
    </row>
    <row r="9" spans="1:38" x14ac:dyDescent="0.55000000000000004">
      <c r="A9" s="7" t="s">
        <v>8</v>
      </c>
      <c r="B9" s="9">
        <f ca="1">ROUND(テーブル10[[#This Row],[居住者]],-3)</f>
        <v>53000</v>
      </c>
      <c r="C9" s="9">
        <f ca="1">ROUND(テーブル10[[#This Row],[勤務者]],-3)</f>
        <v>29000</v>
      </c>
      <c r="D9" s="9">
        <f ca="1">ROUND(テーブル10[[#This Row],[来街者]],-3)</f>
        <v>51000</v>
      </c>
      <c r="E9" s="9">
        <f ca="1">ROUND(テーブル10[[#This Row],[平日]],-2)</f>
        <v>100</v>
      </c>
      <c r="F9" s="9">
        <f ca="1">ROUND(テーブル10[[#This Row],[休日]],-2)</f>
        <v>200</v>
      </c>
      <c r="G9" s="9"/>
      <c r="I9" s="7" t="s">
        <v>8</v>
      </c>
      <c r="J9" s="9">
        <f ca="1">ROUND(テーブル11[[#This Row],[居住者]],-3)</f>
        <v>48000</v>
      </c>
      <c r="K9" s="9">
        <f ca="1">ROUND(テーブル11[[#This Row],[勤務者]],-3)</f>
        <v>17000</v>
      </c>
      <c r="L9" s="9">
        <f ca="1">ROUND(テーブル11[[#This Row],[来街者]],-3)</f>
        <v>37000</v>
      </c>
      <c r="M9" s="9">
        <f ca="1">ROUND(テーブル11[[#This Row],[平日]],-1)</f>
        <v>80</v>
      </c>
      <c r="N9" s="9">
        <f ca="1">ROUND(テーブル11[[#This Row],[休日]],-2)</f>
        <v>100</v>
      </c>
      <c r="O9" s="9"/>
      <c r="P9" s="11"/>
      <c r="Q9" s="9" t="s">
        <v>8</v>
      </c>
      <c r="R9" s="9">
        <f ca="1">ROUND(テーブル1117[[#This Row],[居住者]],-3)</f>
        <v>37000</v>
      </c>
      <c r="S9" s="9">
        <f ca="1">ROUND(テーブル1117[[#This Row],[勤務者]],-3)</f>
        <v>21000</v>
      </c>
      <c r="T9" s="9">
        <f ca="1">ROUND(テーブル1117[[#This Row],[来街者]],-3)</f>
        <v>41000</v>
      </c>
      <c r="U9" s="9">
        <f ca="1">ROUND(テーブル1117[[#This Row],[平日]],-1)</f>
        <v>90</v>
      </c>
      <c r="V9" s="9">
        <f ca="1">ROUND(テーブル1117[[#This Row],[休日]],-2)</f>
        <v>200</v>
      </c>
      <c r="W9" s="9"/>
      <c r="Y9" s="9" t="s">
        <v>8</v>
      </c>
      <c r="Z9" s="9">
        <f ca="1">ROUND(テーブル111721[[#This Row],[居住者]],-3)</f>
        <v>48000</v>
      </c>
      <c r="AA9" s="9">
        <f ca="1">ROUND(テーブル111721[[#This Row],[勤務者]],-3)</f>
        <v>15000</v>
      </c>
      <c r="AB9" s="9">
        <f ca="1">ROUND(テーブル111721[[#This Row],[来街者]],-3)</f>
        <v>44000</v>
      </c>
      <c r="AC9" s="9">
        <f ca="1">ROUND(テーブル111721[[#This Row],[平日]],-2)</f>
        <v>100</v>
      </c>
      <c r="AD9" s="9">
        <f ca="1">ROUND(テーブル111721[[#This Row],[休日]],-2)</f>
        <v>200</v>
      </c>
      <c r="AE9" s="9"/>
      <c r="AG9" s="9" t="s">
        <v>8</v>
      </c>
      <c r="AH9">
        <f ca="1">ROUND(テーブル11172122[[#This Row],[居住者]],-3)</f>
        <v>36000</v>
      </c>
      <c r="AI9">
        <f ca="1">ROUND(テーブル11172122[[#This Row],[勤務者]],-3)</f>
        <v>16000</v>
      </c>
      <c r="AJ9">
        <f ca="1">ROUND(テーブル11172122[[#This Row],[来街者]],-3)</f>
        <v>25000</v>
      </c>
      <c r="AK9">
        <f ca="1">ROUND(テーブル11172122[[#This Row],[平日]],-1)</f>
        <v>50</v>
      </c>
      <c r="AL9">
        <f ca="1">ROUND(テーブル11172122[[#This Row],[休日]],-2)</f>
        <v>100</v>
      </c>
    </row>
    <row r="10" spans="1:38" x14ac:dyDescent="0.55000000000000004">
      <c r="A10" s="7" t="s">
        <v>9</v>
      </c>
      <c r="B10" s="9">
        <f ca="1">ROUND(テーブル10[[#This Row],[居住者]],-3)</f>
        <v>53000</v>
      </c>
      <c r="C10" s="9">
        <f ca="1">ROUND(テーブル10[[#This Row],[勤務者]],-3)</f>
        <v>35000</v>
      </c>
      <c r="D10" s="9">
        <f ca="1">ROUND(テーブル10[[#This Row],[来街者]],-3)</f>
        <v>55000</v>
      </c>
      <c r="E10" s="9">
        <f ca="1">ROUND(テーブル10[[#This Row],[平日]],-2)</f>
        <v>100</v>
      </c>
      <c r="F10" s="9">
        <f ca="1">ROUND(テーブル10[[#This Row],[休日]],-2)</f>
        <v>200</v>
      </c>
      <c r="G10" s="9"/>
      <c r="I10" s="7" t="s">
        <v>9</v>
      </c>
      <c r="J10" s="9">
        <f ca="1">ROUND(テーブル11[[#This Row],[居住者]],-3)</f>
        <v>51000</v>
      </c>
      <c r="K10" s="9">
        <f ca="1">ROUND(テーブル11[[#This Row],[勤務者]],-3)</f>
        <v>31000</v>
      </c>
      <c r="L10" s="9">
        <f ca="1">ROUND(テーブル11[[#This Row],[来街者]],-3)</f>
        <v>43000</v>
      </c>
      <c r="M10" s="9">
        <f ca="1">ROUND(テーブル11[[#This Row],[平日]],-2)</f>
        <v>100</v>
      </c>
      <c r="N10" s="9">
        <f ca="1">ROUND(テーブル11[[#This Row],[休日]],-2)</f>
        <v>100</v>
      </c>
      <c r="O10" s="9"/>
      <c r="P10" s="11"/>
      <c r="Q10" s="9" t="s">
        <v>9</v>
      </c>
      <c r="R10" s="9">
        <f ca="1">ROUND(テーブル1117[[#This Row],[居住者]],-3)</f>
        <v>39000</v>
      </c>
      <c r="S10" s="9">
        <f ca="1">ROUND(テーブル1117[[#This Row],[勤務者]],-3)</f>
        <v>39000</v>
      </c>
      <c r="T10" s="9">
        <f ca="1">ROUND(テーブル1117[[#This Row],[来街者]],-3)</f>
        <v>45000</v>
      </c>
      <c r="U10" s="9">
        <f ca="1">ROUND(テーブル1117[[#This Row],[平日]],-2)</f>
        <v>100</v>
      </c>
      <c r="V10" s="9">
        <f ca="1">ROUND(テーブル1117[[#This Row],[休日]],-2)</f>
        <v>200</v>
      </c>
      <c r="W10" s="9"/>
      <c r="Y10" s="9" t="s">
        <v>9</v>
      </c>
      <c r="Z10" s="9">
        <f ca="1">ROUND(テーブル111721[[#This Row],[居住者]],-3)</f>
        <v>47000</v>
      </c>
      <c r="AA10" s="9">
        <f ca="1">ROUND(テーブル111721[[#This Row],[勤務者]],-3)</f>
        <v>33000</v>
      </c>
      <c r="AB10" s="9">
        <f ca="1">ROUND(テーブル111721[[#This Row],[来街者]],-3)</f>
        <v>50000</v>
      </c>
      <c r="AC10" s="9">
        <f ca="1">ROUND(テーブル111721[[#This Row],[平日]],-2)</f>
        <v>100</v>
      </c>
      <c r="AD10" s="9">
        <f ca="1">ROUND(テーブル111721[[#This Row],[休日]],-2)</f>
        <v>200</v>
      </c>
      <c r="AE10" s="9"/>
      <c r="AG10" s="9" t="s">
        <v>9</v>
      </c>
      <c r="AH10">
        <f ca="1">ROUND(テーブル11172122[[#This Row],[居住者]],-3)</f>
        <v>35000</v>
      </c>
      <c r="AI10">
        <f ca="1">ROUND(テーブル11172122[[#This Row],[勤務者]],-3)</f>
        <v>37000</v>
      </c>
      <c r="AJ10">
        <f ca="1">ROUND(テーブル11172122[[#This Row],[来街者]],-3)</f>
        <v>30000</v>
      </c>
      <c r="AK10">
        <f ca="1">ROUND(テーブル11172122[[#This Row],[平日]],-1)</f>
        <v>70</v>
      </c>
      <c r="AL10">
        <f ca="1">ROUND(テーブル11172122[[#This Row],[休日]],-2)</f>
        <v>100</v>
      </c>
    </row>
    <row r="11" spans="1:38" x14ac:dyDescent="0.55000000000000004">
      <c r="A11" s="7" t="s">
        <v>10</v>
      </c>
      <c r="B11" s="9">
        <f ca="1">ROUND(テーブル10[[#This Row],[居住者]],-3)</f>
        <v>49000</v>
      </c>
      <c r="C11" s="9">
        <f ca="1">ROUND(テーブル10[[#This Row],[勤務者]],-3)</f>
        <v>37000</v>
      </c>
      <c r="D11" s="9">
        <f ca="1">ROUND(テーブル10[[#This Row],[来街者]],-3)</f>
        <v>58000</v>
      </c>
      <c r="E11" s="9">
        <f ca="1">ROUND(テーブル10[[#This Row],[平日]],-2)</f>
        <v>100</v>
      </c>
      <c r="F11" s="9">
        <f ca="1">ROUND(テーブル10[[#This Row],[休日]],-2)</f>
        <v>200</v>
      </c>
      <c r="G11" s="9"/>
      <c r="I11" s="7" t="s">
        <v>10</v>
      </c>
      <c r="J11" s="9">
        <f ca="1">ROUND(テーブル11[[#This Row],[居住者]],-3)</f>
        <v>51000</v>
      </c>
      <c r="K11" s="9">
        <f ca="1">ROUND(テーブル11[[#This Row],[勤務者]],-3)</f>
        <v>32000</v>
      </c>
      <c r="L11" s="9">
        <f ca="1">ROUND(テーブル11[[#This Row],[来街者]],-3)</f>
        <v>52000</v>
      </c>
      <c r="M11" s="9">
        <f ca="1">ROUND(テーブル11[[#This Row],[平日]],-2)</f>
        <v>100</v>
      </c>
      <c r="N11" s="9">
        <f ca="1">ROUND(テーブル11[[#This Row],[休日]],-2)</f>
        <v>200</v>
      </c>
      <c r="O11" s="9"/>
      <c r="P11" s="11"/>
      <c r="Q11" s="9" t="s">
        <v>10</v>
      </c>
      <c r="R11" s="9">
        <f ca="1">ROUND(テーブル1117[[#This Row],[居住者]],-3)</f>
        <v>39000</v>
      </c>
      <c r="S11" s="9">
        <f ca="1">ROUND(テーブル1117[[#This Row],[勤務者]],-3)</f>
        <v>41000</v>
      </c>
      <c r="T11" s="9">
        <f ca="1">ROUND(テーブル1117[[#This Row],[来街者]],-3)</f>
        <v>56000</v>
      </c>
      <c r="U11" s="9">
        <f ca="1">ROUND(テーブル1117[[#This Row],[平日]],-2)</f>
        <v>100</v>
      </c>
      <c r="V11" s="9">
        <f ca="1">ROUND(テーブル1117[[#This Row],[休日]],-2)</f>
        <v>200</v>
      </c>
      <c r="W11" s="9"/>
      <c r="Y11" s="9" t="s">
        <v>10</v>
      </c>
      <c r="Z11" s="9">
        <f ca="1">ROUND(テーブル111721[[#This Row],[居住者]],-3)</f>
        <v>47000</v>
      </c>
      <c r="AA11" s="9">
        <f ca="1">ROUND(テーブル111721[[#This Row],[勤務者]],-3)</f>
        <v>35000</v>
      </c>
      <c r="AB11" s="9">
        <f ca="1">ROUND(テーブル111721[[#This Row],[来街者]],-3)</f>
        <v>63000</v>
      </c>
      <c r="AC11" s="9">
        <f ca="1">ROUND(テーブル111721[[#This Row],[平日]],-2)</f>
        <v>200</v>
      </c>
      <c r="AD11" s="9">
        <f ca="1">ROUND(テーブル111721[[#This Row],[休日]],-2)</f>
        <v>200</v>
      </c>
      <c r="AE11" s="9"/>
      <c r="AG11" s="9" t="s">
        <v>10</v>
      </c>
      <c r="AH11">
        <f ca="1">ROUND(テーブル11172122[[#This Row],[居住者]],-3)</f>
        <v>33000</v>
      </c>
      <c r="AI11">
        <f ca="1">ROUND(テーブル11172122[[#This Row],[勤務者]],-3)</f>
        <v>41000</v>
      </c>
      <c r="AJ11">
        <f ca="1">ROUND(テーブル11172122[[#This Row],[来街者]],-3)</f>
        <v>46000</v>
      </c>
      <c r="AK11">
        <f ca="1">ROUND(テーブル11172122[[#This Row],[平日]],-2)</f>
        <v>100</v>
      </c>
      <c r="AL11">
        <f ca="1">ROUND(テーブル11172122[[#This Row],[休日]],-2)</f>
        <v>100</v>
      </c>
    </row>
    <row r="12" spans="1:38" x14ac:dyDescent="0.55000000000000004">
      <c r="A12" s="7" t="s">
        <v>11</v>
      </c>
      <c r="B12" s="9">
        <f ca="1">ROUND(テーブル10[[#This Row],[居住者]],-3)</f>
        <v>49000</v>
      </c>
      <c r="C12" s="9">
        <f ca="1">ROUND(テーブル10[[#This Row],[勤務者]],-3)</f>
        <v>37000</v>
      </c>
      <c r="D12" s="9">
        <f ca="1">ROUND(テーブル10[[#This Row],[来街者]],-3)</f>
        <v>63000</v>
      </c>
      <c r="E12" s="9">
        <f ca="1">ROUND(テーブル10[[#This Row],[平日]],-2)</f>
        <v>100</v>
      </c>
      <c r="F12" s="9">
        <f ca="1">ROUND(テーブル10[[#This Row],[休日]],-2)</f>
        <v>200</v>
      </c>
      <c r="G12" s="9"/>
      <c r="I12" s="7" t="s">
        <v>11</v>
      </c>
      <c r="J12" s="9">
        <f ca="1">ROUND(テーブル11[[#This Row],[居住者]],-3)</f>
        <v>50000</v>
      </c>
      <c r="K12" s="9">
        <f ca="1">ROUND(テーブル11[[#This Row],[勤務者]],-3)</f>
        <v>32000</v>
      </c>
      <c r="L12" s="9">
        <f ca="1">ROUND(テーブル11[[#This Row],[来街者]],-3)</f>
        <v>57000</v>
      </c>
      <c r="M12" s="9">
        <f ca="1">ROUND(テーブル11[[#This Row],[平日]],-2)</f>
        <v>100</v>
      </c>
      <c r="N12" s="9">
        <f ca="1">ROUND(テーブル11[[#This Row],[休日]],-2)</f>
        <v>200</v>
      </c>
      <c r="O12" s="9"/>
      <c r="P12" s="11"/>
      <c r="Q12" s="9" t="s">
        <v>11</v>
      </c>
      <c r="R12" s="9">
        <f ca="1">ROUND(テーブル1117[[#This Row],[居住者]],-3)</f>
        <v>39000</v>
      </c>
      <c r="S12" s="9">
        <f ca="1">ROUND(テーブル1117[[#This Row],[勤務者]],-3)</f>
        <v>46000</v>
      </c>
      <c r="T12" s="9">
        <f ca="1">ROUND(テーブル1117[[#This Row],[来街者]],-3)</f>
        <v>65000</v>
      </c>
      <c r="U12" s="9">
        <f ca="1">ROUND(テーブル1117[[#This Row],[平日]],-2)</f>
        <v>200</v>
      </c>
      <c r="V12" s="9">
        <f ca="1">ROUND(テーブル1117[[#This Row],[休日]],-2)</f>
        <v>200</v>
      </c>
      <c r="W12" s="9"/>
      <c r="Y12" s="9" t="s">
        <v>11</v>
      </c>
      <c r="Z12" s="9">
        <f ca="1">ROUND(テーブル111721[[#This Row],[居住者]],-3)</f>
        <v>43000</v>
      </c>
      <c r="AA12" s="9">
        <f ca="1">ROUND(テーブル111721[[#This Row],[勤務者]],-3)</f>
        <v>41000</v>
      </c>
      <c r="AB12" s="9">
        <f ca="1">ROUND(テーブル111721[[#This Row],[来街者]],-3)</f>
        <v>93000</v>
      </c>
      <c r="AC12" s="9">
        <f ca="1">ROUND(テーブル111721[[#This Row],[平日]],-2)</f>
        <v>200</v>
      </c>
      <c r="AD12" s="9">
        <f ca="1">ROUND(テーブル111721[[#This Row],[休日]],-2)</f>
        <v>300</v>
      </c>
      <c r="AE12" s="9"/>
      <c r="AG12" s="9" t="s">
        <v>11</v>
      </c>
      <c r="AH12">
        <f ca="1">ROUND(テーブル11172122[[#This Row],[居住者]],-3)</f>
        <v>31000</v>
      </c>
      <c r="AI12">
        <f ca="1">ROUND(テーブル11172122[[#This Row],[勤務者]],-3)</f>
        <v>52000</v>
      </c>
      <c r="AJ12">
        <f ca="1">ROUND(テーブル11172122[[#This Row],[来街者]],-3)</f>
        <v>56000</v>
      </c>
      <c r="AK12">
        <f ca="1">ROUND(テーブル11172122[[#This Row],[平日]],-2)</f>
        <v>100</v>
      </c>
      <c r="AL12">
        <f ca="1">ROUND(テーブル11172122[[#This Row],[休日]],-2)</f>
        <v>200</v>
      </c>
    </row>
    <row r="13" spans="1:38" x14ac:dyDescent="0.55000000000000004">
      <c r="A13" s="7" t="s">
        <v>12</v>
      </c>
      <c r="B13" s="9">
        <f ca="1">ROUND(テーブル10[[#This Row],[居住者]],-3)</f>
        <v>49000</v>
      </c>
      <c r="C13" s="9">
        <f ca="1">ROUND(テーブル10[[#This Row],[勤務者]],-3)</f>
        <v>37000</v>
      </c>
      <c r="D13" s="9">
        <f ca="1">ROUND(テーブル10[[#This Row],[来街者]],-3)</f>
        <v>69000</v>
      </c>
      <c r="E13" s="9">
        <f ca="1">ROUND(テーブル10[[#This Row],[平日]],-2)</f>
        <v>200</v>
      </c>
      <c r="F13" s="9">
        <f ca="1">ROUND(テーブル10[[#This Row],[休日]],-2)</f>
        <v>300</v>
      </c>
      <c r="G13" s="9"/>
      <c r="I13" s="7" t="s">
        <v>12</v>
      </c>
      <c r="J13" s="9">
        <f ca="1">ROUND(テーブル11[[#This Row],[居住者]],-3)</f>
        <v>51000</v>
      </c>
      <c r="K13" s="9">
        <f ca="1">ROUND(テーブル11[[#This Row],[勤務者]],-3)</f>
        <v>33000</v>
      </c>
      <c r="L13" s="9">
        <f ca="1">ROUND(テーブル11[[#This Row],[来街者]],-3)</f>
        <v>63000</v>
      </c>
      <c r="M13" s="9">
        <f ca="1">ROUND(テーブル11[[#This Row],[平日]],-2)</f>
        <v>200</v>
      </c>
      <c r="N13" s="9">
        <f ca="1">ROUND(テーブル11[[#This Row],[休日]],-2)</f>
        <v>200</v>
      </c>
      <c r="O13" s="9"/>
      <c r="P13" s="11"/>
      <c r="Q13" s="9" t="s">
        <v>12</v>
      </c>
      <c r="R13" s="9">
        <f ca="1">ROUND(テーブル1117[[#This Row],[居住者]],-3)</f>
        <v>38000</v>
      </c>
      <c r="S13" s="9">
        <f ca="1">ROUND(テーブル1117[[#This Row],[勤務者]],-3)</f>
        <v>46000</v>
      </c>
      <c r="T13" s="9">
        <f ca="1">ROUND(テーブル1117[[#This Row],[来街者]],-3)</f>
        <v>68000</v>
      </c>
      <c r="U13" s="9">
        <f ca="1">ROUND(テーブル1117[[#This Row],[平日]],-2)</f>
        <v>200</v>
      </c>
      <c r="V13" s="9">
        <f ca="1">ROUND(テーブル1117[[#This Row],[休日]],-2)</f>
        <v>200</v>
      </c>
      <c r="W13" s="9"/>
      <c r="Y13" s="9" t="s">
        <v>12</v>
      </c>
      <c r="Z13" s="9">
        <f ca="1">ROUND(テーブル111721[[#This Row],[居住者]],-3)</f>
        <v>40000</v>
      </c>
      <c r="AA13" s="9">
        <f ca="1">ROUND(テーブル111721[[#This Row],[勤務者]],-3)</f>
        <v>42000</v>
      </c>
      <c r="AB13" s="9">
        <f ca="1">ROUND(テーブル111721[[#This Row],[来街者]],-3)</f>
        <v>102000</v>
      </c>
      <c r="AC13" s="9">
        <f ca="1">ROUND(テーブル111721[[#This Row],[平日]],-2)</f>
        <v>300</v>
      </c>
      <c r="AD13" s="9">
        <f ca="1">ROUND(テーブル111721[[#This Row],[休日]],-2)</f>
        <v>300</v>
      </c>
      <c r="AE13" s="9"/>
      <c r="AG13" s="9" t="s">
        <v>12</v>
      </c>
      <c r="AH13">
        <f ca="1">ROUND(テーブル11172122[[#This Row],[居住者]],-3)</f>
        <v>29000</v>
      </c>
      <c r="AI13">
        <f ca="1">ROUND(テーブル11172122[[#This Row],[勤務者]],-3)</f>
        <v>54000</v>
      </c>
      <c r="AJ13">
        <f ca="1">ROUND(テーブル11172122[[#This Row],[来街者]],-3)</f>
        <v>67000</v>
      </c>
      <c r="AK13">
        <f ca="1">ROUND(テーブル11172122[[#This Row],[平日]],-2)</f>
        <v>200</v>
      </c>
      <c r="AL13">
        <f ca="1">ROUND(テーブル11172122[[#This Row],[休日]],-2)</f>
        <v>200</v>
      </c>
    </row>
    <row r="14" spans="1:38" x14ac:dyDescent="0.55000000000000004">
      <c r="A14" s="7" t="s">
        <v>13</v>
      </c>
      <c r="B14" s="9">
        <f ca="1">ROUND(テーブル10[[#This Row],[居住者]],-3)</f>
        <v>47000</v>
      </c>
      <c r="C14" s="9">
        <f ca="1">ROUND(テーブル10[[#This Row],[勤務者]],-3)</f>
        <v>36000</v>
      </c>
      <c r="D14" s="9">
        <f ca="1">ROUND(テーブル10[[#This Row],[来街者]],-3)</f>
        <v>72000</v>
      </c>
      <c r="E14" s="9">
        <f ca="1">ROUND(テーブル10[[#This Row],[平日]],-2)</f>
        <v>100</v>
      </c>
      <c r="F14" s="9">
        <f ca="1">ROUND(テーブル10[[#This Row],[休日]],-2)</f>
        <v>300</v>
      </c>
      <c r="G14" s="9"/>
      <c r="I14" s="7" t="s">
        <v>13</v>
      </c>
      <c r="J14" s="9">
        <f ca="1">ROUND(テーブル11[[#This Row],[居住者]],-3)</f>
        <v>52000</v>
      </c>
      <c r="K14" s="9">
        <f ca="1">ROUND(テーブル11[[#This Row],[勤務者]],-3)</f>
        <v>32000</v>
      </c>
      <c r="L14" s="9">
        <f ca="1">ROUND(テーブル11[[#This Row],[来街者]],-3)</f>
        <v>68000</v>
      </c>
      <c r="M14" s="9">
        <f ca="1">ROUND(テーブル11[[#This Row],[平日]],-2)</f>
        <v>200</v>
      </c>
      <c r="N14" s="9">
        <f ca="1">ROUND(テーブル11[[#This Row],[休日]],-2)</f>
        <v>200</v>
      </c>
      <c r="O14" s="9"/>
      <c r="P14" s="11"/>
      <c r="Q14" s="9" t="s">
        <v>13</v>
      </c>
      <c r="R14" s="9">
        <f ca="1">ROUND(テーブル1117[[#This Row],[居住者]],-3)</f>
        <v>39000</v>
      </c>
      <c r="S14" s="9">
        <f ca="1">ROUND(テーブル1117[[#This Row],[勤務者]],-3)</f>
        <v>46000</v>
      </c>
      <c r="T14" s="9">
        <f ca="1">ROUND(テーブル1117[[#This Row],[来街者]],-3)</f>
        <v>75000</v>
      </c>
      <c r="U14" s="9">
        <f ca="1">ROUND(テーブル1117[[#This Row],[平日]],-2)</f>
        <v>200</v>
      </c>
      <c r="V14" s="9">
        <f ca="1">ROUND(テーブル1117[[#This Row],[休日]],-2)</f>
        <v>300</v>
      </c>
      <c r="W14" s="9"/>
      <c r="Y14" s="9" t="s">
        <v>13</v>
      </c>
      <c r="Z14" s="9">
        <f ca="1">ROUND(テーブル111721[[#This Row],[居住者]],-3)</f>
        <v>39000</v>
      </c>
      <c r="AA14" s="9">
        <f ca="1">ROUND(テーブル111721[[#This Row],[勤務者]],-3)</f>
        <v>42000</v>
      </c>
      <c r="AB14" s="9">
        <f ca="1">ROUND(テーブル111721[[#This Row],[来街者]],-3)</f>
        <v>111000</v>
      </c>
      <c r="AC14" s="9">
        <f ca="1">ROUND(テーブル111721[[#This Row],[平日]],-2)</f>
        <v>300</v>
      </c>
      <c r="AD14" s="9">
        <f ca="1">ROUND(テーブル111721[[#This Row],[休日]],-2)</f>
        <v>400</v>
      </c>
      <c r="AE14" s="9"/>
      <c r="AG14" s="9" t="s">
        <v>13</v>
      </c>
      <c r="AH14">
        <f ca="1">ROUND(テーブル11172122[[#This Row],[居住者]],-3)</f>
        <v>28000</v>
      </c>
      <c r="AI14">
        <f ca="1">ROUND(テーブル11172122[[#This Row],[勤務者]],-3)</f>
        <v>54000</v>
      </c>
      <c r="AJ14">
        <f ca="1">ROUND(テーブル11172122[[#This Row],[来街者]],-3)</f>
        <v>74000</v>
      </c>
      <c r="AK14">
        <f ca="1">ROUND(テーブル11172122[[#This Row],[平日]],-2)</f>
        <v>200</v>
      </c>
      <c r="AL14">
        <f ca="1">ROUND(テーブル11172122[[#This Row],[休日]],-2)</f>
        <v>200</v>
      </c>
    </row>
    <row r="15" spans="1:38" x14ac:dyDescent="0.55000000000000004">
      <c r="A15" s="7" t="s">
        <v>14</v>
      </c>
      <c r="B15" s="9">
        <f ca="1">ROUND(テーブル10[[#This Row],[居住者]],-3)</f>
        <v>48000</v>
      </c>
      <c r="C15" s="9">
        <f ca="1">ROUND(テーブル10[[#This Row],[勤務者]],-3)</f>
        <v>37000</v>
      </c>
      <c r="D15" s="9">
        <f ca="1">ROUND(テーブル10[[#This Row],[来街者]],-3)</f>
        <v>78000</v>
      </c>
      <c r="E15" s="9">
        <f ca="1">ROUND(テーブル10[[#This Row],[平日]],-2)</f>
        <v>100</v>
      </c>
      <c r="F15" s="9">
        <f ca="1">ROUND(テーブル10[[#This Row],[休日]],-2)</f>
        <v>300</v>
      </c>
      <c r="G15" s="9"/>
      <c r="I15" s="7" t="s">
        <v>14</v>
      </c>
      <c r="J15" s="9">
        <f ca="1">ROUND(テーブル11[[#This Row],[居住者]],-3)</f>
        <v>54000</v>
      </c>
      <c r="K15" s="9">
        <f ca="1">ROUND(テーブル11[[#This Row],[勤務者]],-3)</f>
        <v>32000</v>
      </c>
      <c r="L15" s="9">
        <f ca="1">ROUND(テーブル11[[#This Row],[来街者]],-3)</f>
        <v>80000</v>
      </c>
      <c r="M15" s="9">
        <f ca="1">ROUND(テーブル11[[#This Row],[平日]],-2)</f>
        <v>200</v>
      </c>
      <c r="N15" s="9">
        <f ca="1">ROUND(テーブル11[[#This Row],[休日]],-2)</f>
        <v>300</v>
      </c>
      <c r="O15" s="9"/>
      <c r="P15" s="11"/>
      <c r="Q15" s="9" t="s">
        <v>14</v>
      </c>
      <c r="R15" s="9">
        <f ca="1">ROUND(テーブル1117[[#This Row],[居住者]],-3)</f>
        <v>38000</v>
      </c>
      <c r="S15" s="9">
        <f ca="1">ROUND(テーブル1117[[#This Row],[勤務者]],-3)</f>
        <v>45000</v>
      </c>
      <c r="T15" s="9">
        <f ca="1">ROUND(テーブル1117[[#This Row],[来街者]],-3)</f>
        <v>82000</v>
      </c>
      <c r="U15" s="9">
        <f ca="1">ROUND(テーブル1117[[#This Row],[平日]],-2)</f>
        <v>200</v>
      </c>
      <c r="V15" s="9">
        <f ca="1">ROUND(テーブル1117[[#This Row],[休日]],-2)</f>
        <v>300</v>
      </c>
      <c r="W15" s="9"/>
      <c r="Y15" s="9" t="s">
        <v>14</v>
      </c>
      <c r="Z15" s="9">
        <f ca="1">ROUND(テーブル111721[[#This Row],[居住者]],-3)</f>
        <v>40000</v>
      </c>
      <c r="AA15" s="9">
        <f ca="1">ROUND(テーブル111721[[#This Row],[勤務者]],-3)</f>
        <v>43000</v>
      </c>
      <c r="AB15" s="9">
        <f ca="1">ROUND(テーブル111721[[#This Row],[来街者]],-3)</f>
        <v>112000</v>
      </c>
      <c r="AC15" s="9">
        <f ca="1">ROUND(テーブル111721[[#This Row],[平日]],-2)</f>
        <v>300</v>
      </c>
      <c r="AD15" s="9">
        <f ca="1">ROUND(テーブル111721[[#This Row],[休日]],-2)</f>
        <v>400</v>
      </c>
      <c r="AE15" s="9"/>
      <c r="AG15" s="9" t="s">
        <v>14</v>
      </c>
      <c r="AH15">
        <f ca="1">ROUND(テーブル11172122[[#This Row],[居住者]],-3)</f>
        <v>26000</v>
      </c>
      <c r="AI15">
        <f ca="1">ROUND(テーブル11172122[[#This Row],[勤務者]],-3)</f>
        <v>54000</v>
      </c>
      <c r="AJ15">
        <f ca="1">ROUND(テーブル11172122[[#This Row],[来街者]],-3)</f>
        <v>83000</v>
      </c>
      <c r="AK15">
        <f ca="1">ROUND(テーブル11172122[[#This Row],[平日]],-2)</f>
        <v>200</v>
      </c>
      <c r="AL15">
        <f ca="1">ROUND(テーブル11172122[[#This Row],[休日]],-2)</f>
        <v>300</v>
      </c>
    </row>
    <row r="16" spans="1:38" x14ac:dyDescent="0.55000000000000004">
      <c r="A16" s="7" t="s">
        <v>15</v>
      </c>
      <c r="B16" s="9">
        <f ca="1">ROUND(テーブル10[[#This Row],[居住者]],-3)</f>
        <v>54000</v>
      </c>
      <c r="C16" s="9">
        <f ca="1">ROUND(テーブル10[[#This Row],[勤務者]],-3)</f>
        <v>36000</v>
      </c>
      <c r="D16" s="9">
        <f ca="1">ROUND(テーブル10[[#This Row],[来街者]],-3)</f>
        <v>91000</v>
      </c>
      <c r="E16" s="9">
        <f ca="1">ROUND(テーブル10[[#This Row],[平日]],-2)</f>
        <v>200</v>
      </c>
      <c r="F16" s="9">
        <f ca="1">ROUND(テーブル10[[#This Row],[休日]],-2)</f>
        <v>400</v>
      </c>
      <c r="G16" s="9"/>
      <c r="I16" s="7" t="s">
        <v>15</v>
      </c>
      <c r="J16" s="9">
        <f ca="1">ROUND(テーブル11[[#This Row],[居住者]],-3)</f>
        <v>54000</v>
      </c>
      <c r="K16" s="9">
        <f ca="1">ROUND(テーブル11[[#This Row],[勤務者]],-3)</f>
        <v>32000</v>
      </c>
      <c r="L16" s="9">
        <f ca="1">ROUND(テーブル11[[#This Row],[来街者]],-3)</f>
        <v>87000</v>
      </c>
      <c r="M16" s="9">
        <f ca="1">ROUND(テーブル11[[#This Row],[平日]],-2)</f>
        <v>200</v>
      </c>
      <c r="N16" s="9">
        <f ca="1">ROUND(テーブル11[[#This Row],[休日]],-2)</f>
        <v>300</v>
      </c>
      <c r="O16" s="9"/>
      <c r="P16" s="11"/>
      <c r="Q16" s="9" t="s">
        <v>15</v>
      </c>
      <c r="R16" s="9">
        <f ca="1">ROUND(テーブル1117[[#This Row],[居住者]],-3)</f>
        <v>37000</v>
      </c>
      <c r="S16" s="9">
        <f ca="1">ROUND(テーブル1117[[#This Row],[勤務者]],-3)</f>
        <v>45000</v>
      </c>
      <c r="T16" s="9">
        <f ca="1">ROUND(テーブル1117[[#This Row],[来街者]],-3)</f>
        <v>88000</v>
      </c>
      <c r="U16" s="9">
        <f ca="1">ROUND(テーブル1117[[#This Row],[平日]],-2)</f>
        <v>200</v>
      </c>
      <c r="V16" s="9">
        <f ca="1">ROUND(テーブル1117[[#This Row],[休日]],-2)</f>
        <v>300</v>
      </c>
      <c r="W16" s="9"/>
      <c r="Y16" s="9" t="s">
        <v>15</v>
      </c>
      <c r="Z16" s="9">
        <f ca="1">ROUND(テーブル111721[[#This Row],[居住者]],-3)</f>
        <v>40000</v>
      </c>
      <c r="AA16" s="9">
        <f ca="1">ROUND(テーブル111721[[#This Row],[勤務者]],-3)</f>
        <v>43000</v>
      </c>
      <c r="AB16" s="9">
        <f ca="1">ROUND(テーブル111721[[#This Row],[来街者]],-3)</f>
        <v>108000</v>
      </c>
      <c r="AC16" s="9">
        <f ca="1">ROUND(テーブル111721[[#This Row],[平日]],-2)</f>
        <v>200</v>
      </c>
      <c r="AD16" s="9">
        <f ca="1">ROUND(テーブル111721[[#This Row],[休日]],-2)</f>
        <v>400</v>
      </c>
      <c r="AE16" s="9"/>
      <c r="AG16" s="9" t="s">
        <v>15</v>
      </c>
      <c r="AH16">
        <f ca="1">ROUND(テーブル11172122[[#This Row],[居住者]],-3)</f>
        <v>25000</v>
      </c>
      <c r="AI16">
        <f ca="1">ROUND(テーブル11172122[[#This Row],[勤務者]],-3)</f>
        <v>54000</v>
      </c>
      <c r="AJ16">
        <f ca="1">ROUND(テーブル11172122[[#This Row],[来街者]],-3)</f>
        <v>91000</v>
      </c>
      <c r="AK16">
        <f ca="1">ROUND(テーブル11172122[[#This Row],[平日]],-2)</f>
        <v>200</v>
      </c>
      <c r="AL16">
        <f ca="1">ROUND(テーブル11172122[[#This Row],[休日]],-2)</f>
        <v>300</v>
      </c>
    </row>
    <row r="17" spans="1:38" x14ac:dyDescent="0.55000000000000004">
      <c r="A17" s="7" t="s">
        <v>16</v>
      </c>
      <c r="B17" s="9">
        <f ca="1">ROUND(テーブル10[[#This Row],[居住者]],-3)</f>
        <v>57000</v>
      </c>
      <c r="C17" s="9">
        <f ca="1">ROUND(テーブル10[[#This Row],[勤務者]],-3)</f>
        <v>37000</v>
      </c>
      <c r="D17" s="9">
        <f ca="1">ROUND(テーブル10[[#This Row],[来街者]],-3)</f>
        <v>103000</v>
      </c>
      <c r="E17" s="9">
        <f ca="1">ROUND(テーブル10[[#This Row],[平日]],-2)</f>
        <v>200</v>
      </c>
      <c r="F17" s="9">
        <f ca="1">ROUND(テーブル10[[#This Row],[休日]],-2)</f>
        <v>400</v>
      </c>
      <c r="G17" s="9"/>
      <c r="I17" s="7" t="s">
        <v>16</v>
      </c>
      <c r="J17" s="9">
        <f ca="1">ROUND(テーブル11[[#This Row],[居住者]],-3)</f>
        <v>56000</v>
      </c>
      <c r="K17" s="9">
        <f ca="1">ROUND(テーブル11[[#This Row],[勤務者]],-3)</f>
        <v>32000</v>
      </c>
      <c r="L17" s="9">
        <f ca="1">ROUND(テーブル11[[#This Row],[来街者]],-3)</f>
        <v>95000</v>
      </c>
      <c r="M17" s="9">
        <f ca="1">ROUND(テーブル11[[#This Row],[平日]],-2)</f>
        <v>200</v>
      </c>
      <c r="N17" s="9">
        <f ca="1">ROUND(テーブル11[[#This Row],[休日]],-2)</f>
        <v>300</v>
      </c>
      <c r="O17" s="9"/>
      <c r="P17" s="11"/>
      <c r="Q17" s="9" t="s">
        <v>16</v>
      </c>
      <c r="R17" s="9">
        <f ca="1">ROUND(テーブル1117[[#This Row],[居住者]],-3)</f>
        <v>36000</v>
      </c>
      <c r="S17" s="9">
        <f ca="1">ROUND(テーブル1117[[#This Row],[勤務者]],-3)</f>
        <v>45000</v>
      </c>
      <c r="T17" s="9">
        <f ca="1">ROUND(テーブル1117[[#This Row],[来街者]],-3)</f>
        <v>93000</v>
      </c>
      <c r="U17" s="9">
        <f ca="1">ROUND(テーブル1117[[#This Row],[平日]],-2)</f>
        <v>200</v>
      </c>
      <c r="V17" s="9">
        <f ca="1">ROUND(テーブル1117[[#This Row],[休日]],-2)</f>
        <v>400</v>
      </c>
      <c r="W17" s="9"/>
      <c r="Y17" s="9" t="s">
        <v>16</v>
      </c>
      <c r="Z17" s="9">
        <f ca="1">ROUND(テーブル111721[[#This Row],[居住者]],-3)</f>
        <v>39000</v>
      </c>
      <c r="AA17" s="9">
        <f ca="1">ROUND(テーブル111721[[#This Row],[勤務者]],-3)</f>
        <v>44000</v>
      </c>
      <c r="AB17" s="9">
        <f ca="1">ROUND(テーブル111721[[#This Row],[来街者]],-3)</f>
        <v>107000</v>
      </c>
      <c r="AC17" s="9">
        <f ca="1">ROUND(テーブル111721[[#This Row],[平日]],-2)</f>
        <v>200</v>
      </c>
      <c r="AD17" s="9">
        <f ca="1">ROUND(テーブル111721[[#This Row],[休日]],-2)</f>
        <v>400</v>
      </c>
      <c r="AE17" s="9"/>
      <c r="AG17" s="9" t="s">
        <v>16</v>
      </c>
      <c r="AH17">
        <f ca="1">ROUND(テーブル11172122[[#This Row],[居住者]],-3)</f>
        <v>25000</v>
      </c>
      <c r="AI17">
        <f ca="1">ROUND(テーブル11172122[[#This Row],[勤務者]],-3)</f>
        <v>54000</v>
      </c>
      <c r="AJ17">
        <f ca="1">ROUND(テーブル11172122[[#This Row],[来街者]],-3)</f>
        <v>91000</v>
      </c>
      <c r="AK17">
        <f ca="1">ROUND(テーブル11172122[[#This Row],[平日]],-2)</f>
        <v>200</v>
      </c>
      <c r="AL17">
        <f ca="1">ROUND(テーブル11172122[[#This Row],[休日]],-2)</f>
        <v>300</v>
      </c>
    </row>
    <row r="18" spans="1:38" x14ac:dyDescent="0.55000000000000004">
      <c r="A18" s="7" t="s">
        <v>17</v>
      </c>
      <c r="B18" s="9">
        <f ca="1">ROUND(テーブル10[[#This Row],[居住者]],-3)</f>
        <v>58000</v>
      </c>
      <c r="C18" s="9">
        <f ca="1">ROUND(テーブル10[[#This Row],[勤務者]],-3)</f>
        <v>37000</v>
      </c>
      <c r="D18" s="9">
        <f ca="1">ROUND(テーブル10[[#This Row],[来街者]],-3)</f>
        <v>107000</v>
      </c>
      <c r="E18" s="9">
        <f ca="1">ROUND(テーブル10[[#This Row],[平日]],-2)</f>
        <v>200</v>
      </c>
      <c r="F18" s="9">
        <f ca="1">ROUND(テーブル10[[#This Row],[休日]],-2)</f>
        <v>400</v>
      </c>
      <c r="G18" s="9"/>
      <c r="I18" s="7" t="s">
        <v>17</v>
      </c>
      <c r="J18" s="9">
        <f ca="1">ROUND(テーブル11[[#This Row],[居住者]],-3)</f>
        <v>56000</v>
      </c>
      <c r="K18" s="9">
        <f ca="1">ROUND(テーブル11[[#This Row],[勤務者]],-3)</f>
        <v>33000</v>
      </c>
      <c r="L18" s="9">
        <f ca="1">ROUND(テーブル11[[#This Row],[来街者]],-3)</f>
        <v>96000</v>
      </c>
      <c r="M18" s="9">
        <f ca="1">ROUND(テーブル11[[#This Row],[平日]],-2)</f>
        <v>200</v>
      </c>
      <c r="N18" s="9">
        <f ca="1">ROUND(テーブル11[[#This Row],[休日]],-2)</f>
        <v>300</v>
      </c>
      <c r="O18" s="9"/>
      <c r="P18" s="11"/>
      <c r="Q18" s="9" t="s">
        <v>17</v>
      </c>
      <c r="R18" s="9">
        <f ca="1">ROUND(テーブル1117[[#This Row],[居住者]],-3)</f>
        <v>36000</v>
      </c>
      <c r="S18" s="9">
        <f ca="1">ROUND(テーブル1117[[#This Row],[勤務者]],-3)</f>
        <v>45000</v>
      </c>
      <c r="T18" s="9">
        <f ca="1">ROUND(テーブル1117[[#This Row],[来街者]],-3)</f>
        <v>93000</v>
      </c>
      <c r="U18" s="9">
        <f ca="1">ROUND(テーブル1117[[#This Row],[平日]],-2)</f>
        <v>200</v>
      </c>
      <c r="V18" s="9">
        <f ca="1">ROUND(テーブル1117[[#This Row],[休日]],-2)</f>
        <v>400</v>
      </c>
      <c r="W18" s="9"/>
      <c r="Y18" s="9" t="s">
        <v>17</v>
      </c>
      <c r="Z18" s="9">
        <f ca="1">ROUND(テーブル111721[[#This Row],[居住者]],-3)</f>
        <v>38000</v>
      </c>
      <c r="AA18" s="9">
        <f ca="1">ROUND(テーブル111721[[#This Row],[勤務者]],-3)</f>
        <v>43000</v>
      </c>
      <c r="AB18" s="9">
        <f ca="1">ROUND(テーブル111721[[#This Row],[来街者]],-3)</f>
        <v>102000</v>
      </c>
      <c r="AC18" s="9">
        <f ca="1">ROUND(テーブル111721[[#This Row],[平日]],-2)</f>
        <v>200</v>
      </c>
      <c r="AD18" s="9">
        <f ca="1">ROUND(テーブル111721[[#This Row],[休日]],-2)</f>
        <v>400</v>
      </c>
      <c r="AE18" s="9"/>
      <c r="AG18" s="9" t="s">
        <v>17</v>
      </c>
      <c r="AH18">
        <f ca="1">ROUND(テーブル11172122[[#This Row],[居住者]],-3)</f>
        <v>26000</v>
      </c>
      <c r="AI18">
        <f ca="1">ROUND(テーブル11172122[[#This Row],[勤務者]],-3)</f>
        <v>54000</v>
      </c>
      <c r="AJ18">
        <f ca="1">ROUND(テーブル11172122[[#This Row],[来街者]],-3)</f>
        <v>87000</v>
      </c>
      <c r="AK18">
        <f ca="1">ROUND(テーブル11172122[[#This Row],[平日]],-2)</f>
        <v>200</v>
      </c>
      <c r="AL18">
        <f ca="1">ROUND(テーブル11172122[[#This Row],[休日]],-2)</f>
        <v>300</v>
      </c>
    </row>
    <row r="19" spans="1:38" x14ac:dyDescent="0.55000000000000004">
      <c r="A19" s="7" t="s">
        <v>18</v>
      </c>
      <c r="B19" s="9">
        <f ca="1">ROUND(テーブル10[[#This Row],[居住者]],-3)</f>
        <v>60000</v>
      </c>
      <c r="C19" s="9">
        <f ca="1">ROUND(テーブル10[[#This Row],[勤務者]],-3)</f>
        <v>37000</v>
      </c>
      <c r="D19" s="9">
        <f ca="1">ROUND(テーブル10[[#This Row],[来街者]],-3)</f>
        <v>110000</v>
      </c>
      <c r="E19" s="9">
        <f ca="1">ROUND(テーブル10[[#This Row],[平日]],-2)</f>
        <v>200</v>
      </c>
      <c r="F19" s="9">
        <f ca="1">ROUND(テーブル10[[#This Row],[休日]],-2)</f>
        <v>500</v>
      </c>
      <c r="G19" s="9"/>
      <c r="I19" s="7" t="s">
        <v>18</v>
      </c>
      <c r="J19" s="9">
        <f ca="1">ROUND(テーブル11[[#This Row],[居住者]],-3)</f>
        <v>55000</v>
      </c>
      <c r="K19" s="9">
        <f ca="1">ROUND(テーブル11[[#This Row],[勤務者]],-3)</f>
        <v>32000</v>
      </c>
      <c r="L19" s="9">
        <f ca="1">ROUND(テーブル11[[#This Row],[来街者]],-3)</f>
        <v>94000</v>
      </c>
      <c r="M19" s="9">
        <f ca="1">ROUND(テーブル11[[#This Row],[平日]],-2)</f>
        <v>200</v>
      </c>
      <c r="N19" s="9">
        <f ca="1">ROUND(テーブル11[[#This Row],[休日]],-2)</f>
        <v>300</v>
      </c>
      <c r="O19" s="9"/>
      <c r="P19" s="11"/>
      <c r="Q19" s="9" t="s">
        <v>18</v>
      </c>
      <c r="R19" s="9">
        <f ca="1">ROUND(テーブル1117[[#This Row],[居住者]],-3)</f>
        <v>36000</v>
      </c>
      <c r="S19" s="9">
        <f ca="1">ROUND(テーブル1117[[#This Row],[勤務者]],-3)</f>
        <v>45000</v>
      </c>
      <c r="T19" s="9">
        <f ca="1">ROUND(テーブル1117[[#This Row],[来街者]],-3)</f>
        <v>89000</v>
      </c>
      <c r="U19" s="9">
        <f ca="1">ROUND(テーブル1117[[#This Row],[平日]],-2)</f>
        <v>200</v>
      </c>
      <c r="V19" s="9">
        <f ca="1">ROUND(テーブル1117[[#This Row],[休日]],-2)</f>
        <v>300</v>
      </c>
      <c r="W19" s="9"/>
      <c r="Y19" s="9" t="s">
        <v>18</v>
      </c>
      <c r="Z19" s="9">
        <f ca="1">ROUND(テーブル111721[[#This Row],[居住者]],-3)</f>
        <v>38000</v>
      </c>
      <c r="AA19" s="9">
        <f ca="1">ROUND(テーブル111721[[#This Row],[勤務者]],-3)</f>
        <v>43000</v>
      </c>
      <c r="AB19" s="9">
        <f ca="1">ROUND(テーブル111721[[#This Row],[来街者]],-3)</f>
        <v>101000</v>
      </c>
      <c r="AC19" s="9">
        <f ca="1">ROUND(テーブル111721[[#This Row],[平日]],-2)</f>
        <v>200</v>
      </c>
      <c r="AD19" s="9">
        <f ca="1">ROUND(テーブル111721[[#This Row],[休日]],-2)</f>
        <v>400</v>
      </c>
      <c r="AE19" s="9"/>
      <c r="AG19" s="9" t="s">
        <v>18</v>
      </c>
      <c r="AH19">
        <f ca="1">ROUND(テーブル11172122[[#This Row],[居住者]],-3)</f>
        <v>25000</v>
      </c>
      <c r="AI19">
        <f ca="1">ROUND(テーブル11172122[[#This Row],[勤務者]],-3)</f>
        <v>54000</v>
      </c>
      <c r="AJ19">
        <f ca="1">ROUND(テーブル11172122[[#This Row],[来街者]],-3)</f>
        <v>84000</v>
      </c>
      <c r="AK19">
        <f ca="1">ROUND(テーブル11172122[[#This Row],[平日]],-2)</f>
        <v>200</v>
      </c>
      <c r="AL19">
        <f ca="1">ROUND(テーブル11172122[[#This Row],[休日]],-2)</f>
        <v>300</v>
      </c>
    </row>
    <row r="20" spans="1:38" x14ac:dyDescent="0.55000000000000004">
      <c r="A20" s="7" t="s">
        <v>19</v>
      </c>
      <c r="B20" s="9">
        <f ca="1">ROUND(テーブル10[[#This Row],[居住者]],-3)</f>
        <v>60000</v>
      </c>
      <c r="C20" s="9">
        <f ca="1">ROUND(テーブル10[[#This Row],[勤務者]],-3)</f>
        <v>37000</v>
      </c>
      <c r="D20" s="9">
        <f ca="1">ROUND(テーブル10[[#This Row],[来街者]],-3)</f>
        <v>107000</v>
      </c>
      <c r="E20" s="9">
        <f ca="1">ROUND(テーブル10[[#This Row],[平日]],-2)</f>
        <v>200</v>
      </c>
      <c r="F20" s="9">
        <f ca="1">ROUND(テーブル10[[#This Row],[休日]],-2)</f>
        <v>500</v>
      </c>
      <c r="G20" s="9"/>
      <c r="I20" s="7" t="s">
        <v>19</v>
      </c>
      <c r="J20" s="9">
        <f ca="1">ROUND(テーブル11[[#This Row],[居住者]],-3)</f>
        <v>55000</v>
      </c>
      <c r="K20" s="9">
        <f ca="1">ROUND(テーブル11[[#This Row],[勤務者]],-3)</f>
        <v>32000</v>
      </c>
      <c r="L20" s="9">
        <f ca="1">ROUND(テーブル11[[#This Row],[来街者]],-3)</f>
        <v>92000</v>
      </c>
      <c r="M20" s="9">
        <f ca="1">ROUND(テーブル11[[#This Row],[平日]],-2)</f>
        <v>200</v>
      </c>
      <c r="N20" s="9">
        <f ca="1">ROUND(テーブル11[[#This Row],[休日]],-2)</f>
        <v>300</v>
      </c>
      <c r="O20" s="9"/>
      <c r="P20" s="11"/>
      <c r="Q20" s="9" t="s">
        <v>19</v>
      </c>
      <c r="R20" s="9">
        <f ca="1">ROUND(テーブル1117[[#This Row],[居住者]],-3)</f>
        <v>36000</v>
      </c>
      <c r="S20" s="9">
        <f ca="1">ROUND(テーブル1117[[#This Row],[勤務者]],-3)</f>
        <v>44000</v>
      </c>
      <c r="T20" s="9">
        <f ca="1">ROUND(テーブル1117[[#This Row],[来街者]],-3)</f>
        <v>82000</v>
      </c>
      <c r="U20" s="9">
        <f ca="1">ROUND(テーブル1117[[#This Row],[平日]],-2)</f>
        <v>200</v>
      </c>
      <c r="V20" s="9">
        <f ca="1">ROUND(テーブル1117[[#This Row],[休日]],-2)</f>
        <v>300</v>
      </c>
      <c r="W20" s="9"/>
      <c r="Y20" s="9" t="s">
        <v>19</v>
      </c>
      <c r="Z20" s="9">
        <f ca="1">ROUND(テーブル111721[[#This Row],[居住者]],-3)</f>
        <v>39000</v>
      </c>
      <c r="AA20" s="9">
        <f ca="1">ROUND(テーブル111721[[#This Row],[勤務者]],-3)</f>
        <v>44000</v>
      </c>
      <c r="AB20" s="9">
        <f ca="1">ROUND(テーブル111721[[#This Row],[来街者]],-3)</f>
        <v>108000</v>
      </c>
      <c r="AC20" s="9">
        <f ca="1">ROUND(テーブル111721[[#This Row],[平日]],-2)</f>
        <v>200</v>
      </c>
      <c r="AD20" s="9">
        <f ca="1">ROUND(テーブル111721[[#This Row],[休日]],-2)</f>
        <v>400</v>
      </c>
      <c r="AE20" s="9"/>
      <c r="AG20" s="9" t="s">
        <v>19</v>
      </c>
      <c r="AH20">
        <f ca="1">ROUND(テーブル11172122[[#This Row],[居住者]],-3)</f>
        <v>26000</v>
      </c>
      <c r="AI20">
        <f ca="1">ROUND(テーブル11172122[[#This Row],[勤務者]],-3)</f>
        <v>54000</v>
      </c>
      <c r="AJ20">
        <f ca="1">ROUND(テーブル11172122[[#This Row],[来街者]],-3)</f>
        <v>81000</v>
      </c>
      <c r="AK20">
        <f ca="1">ROUND(テーブル11172122[[#This Row],[平日]],-2)</f>
        <v>200</v>
      </c>
      <c r="AL20">
        <f ca="1">ROUND(テーブル11172122[[#This Row],[休日]],-2)</f>
        <v>300</v>
      </c>
    </row>
    <row r="21" spans="1:38" x14ac:dyDescent="0.55000000000000004">
      <c r="A21" s="7" t="s">
        <v>20</v>
      </c>
      <c r="B21" s="9">
        <f ca="1">ROUND(テーブル10[[#This Row],[居住者]],-3)</f>
        <v>58000</v>
      </c>
      <c r="C21" s="9">
        <f ca="1">ROUND(テーブル10[[#This Row],[勤務者]],-3)</f>
        <v>35000</v>
      </c>
      <c r="D21" s="9">
        <f ca="1">ROUND(テーブル10[[#This Row],[来街者]],-3)</f>
        <v>95000</v>
      </c>
      <c r="E21" s="9">
        <f ca="1">ROUND(テーブル10[[#This Row],[平日]],-2)</f>
        <v>200</v>
      </c>
      <c r="F21" s="9">
        <f ca="1">ROUND(テーブル10[[#This Row],[休日]],-2)</f>
        <v>400</v>
      </c>
      <c r="G21" s="9"/>
      <c r="I21" s="7" t="s">
        <v>20</v>
      </c>
      <c r="J21" s="9">
        <f ca="1">ROUND(テーブル11[[#This Row],[居住者]],-3)</f>
        <v>54000</v>
      </c>
      <c r="K21" s="9">
        <f ca="1">ROUND(テーブル11[[#This Row],[勤務者]],-3)</f>
        <v>30000</v>
      </c>
      <c r="L21" s="9">
        <f ca="1">ROUND(テーブル11[[#This Row],[来街者]],-3)</f>
        <v>83000</v>
      </c>
      <c r="M21" s="9">
        <f ca="1">ROUND(テーブル11[[#This Row],[平日]],-2)</f>
        <v>200</v>
      </c>
      <c r="N21" s="9">
        <f ca="1">ROUND(テーブル11[[#This Row],[休日]],-2)</f>
        <v>300</v>
      </c>
      <c r="O21" s="9"/>
      <c r="P21" s="11"/>
      <c r="Q21" s="9" t="s">
        <v>20</v>
      </c>
      <c r="R21" s="9">
        <f ca="1">ROUND(テーブル1117[[#This Row],[居住者]],-3)</f>
        <v>37000</v>
      </c>
      <c r="S21" s="9">
        <f ca="1">ROUND(テーブル1117[[#This Row],[勤務者]],-3)</f>
        <v>42000</v>
      </c>
      <c r="T21" s="9">
        <f ca="1">ROUND(テーブル1117[[#This Row],[来街者]],-3)</f>
        <v>70000</v>
      </c>
      <c r="U21" s="9">
        <f ca="1">ROUND(テーブル1117[[#This Row],[平日]],-2)</f>
        <v>100</v>
      </c>
      <c r="V21" s="9">
        <f ca="1">ROUND(テーブル1117[[#This Row],[休日]],-2)</f>
        <v>300</v>
      </c>
      <c r="W21" s="9"/>
      <c r="Y21" s="9" t="s">
        <v>20</v>
      </c>
      <c r="Z21" s="9">
        <f ca="1">ROUND(テーブル111721[[#This Row],[居住者]],-3)</f>
        <v>38000</v>
      </c>
      <c r="AA21" s="9">
        <f ca="1">ROUND(テーブル111721[[#This Row],[勤務者]],-3)</f>
        <v>39000</v>
      </c>
      <c r="AB21" s="9">
        <f ca="1">ROUND(テーブル111721[[#This Row],[来街者]],-3)</f>
        <v>99000</v>
      </c>
      <c r="AC21" s="9">
        <f ca="1">ROUND(テーブル111721[[#This Row],[平日]],-2)</f>
        <v>200</v>
      </c>
      <c r="AD21" s="9">
        <f ca="1">ROUND(テーブル111721[[#This Row],[休日]],-2)</f>
        <v>400</v>
      </c>
      <c r="AE21" s="9"/>
      <c r="AG21" s="9" t="s">
        <v>20</v>
      </c>
      <c r="AH21">
        <f ca="1">ROUND(テーブル11172122[[#This Row],[居住者]],-3)</f>
        <v>25000</v>
      </c>
      <c r="AI21">
        <f ca="1">ROUND(テーブル11172122[[#This Row],[勤務者]],-3)</f>
        <v>51000</v>
      </c>
      <c r="AJ21">
        <f ca="1">ROUND(テーブル11172122[[#This Row],[来街者]],-3)</f>
        <v>70000</v>
      </c>
      <c r="AK21">
        <f ca="1">ROUND(テーブル11172122[[#This Row],[平日]],-2)</f>
        <v>100</v>
      </c>
      <c r="AL21">
        <f ca="1">ROUND(テーブル11172122[[#This Row],[休日]],-2)</f>
        <v>300</v>
      </c>
    </row>
    <row r="22" spans="1:38" x14ac:dyDescent="0.55000000000000004">
      <c r="A22" s="7" t="s">
        <v>21</v>
      </c>
      <c r="B22" s="9">
        <f ca="1">ROUND(テーブル10[[#This Row],[居住者]],-3)</f>
        <v>57000</v>
      </c>
      <c r="C22" s="9">
        <f ca="1">ROUND(テーブル10[[#This Row],[勤務者]],-3)</f>
        <v>35000</v>
      </c>
      <c r="D22" s="9">
        <f ca="1">ROUND(テーブル10[[#This Row],[来街者]],-3)</f>
        <v>86000</v>
      </c>
      <c r="E22" s="9">
        <f ca="1">ROUND(テーブル10[[#This Row],[平日]],-2)</f>
        <v>200</v>
      </c>
      <c r="F22" s="9">
        <f ca="1">ROUND(テーブル10[[#This Row],[休日]],-2)</f>
        <v>400</v>
      </c>
      <c r="G22" s="9"/>
      <c r="I22" s="7" t="s">
        <v>21</v>
      </c>
      <c r="J22" s="9">
        <f ca="1">ROUND(テーブル11[[#This Row],[居住者]],-3)</f>
        <v>55000</v>
      </c>
      <c r="K22" s="9">
        <f ca="1">ROUND(テーブル11[[#This Row],[勤務者]],-3)</f>
        <v>30000</v>
      </c>
      <c r="L22" s="9">
        <f ca="1">ROUND(テーブル11[[#This Row],[来街者]],-3)</f>
        <v>77000</v>
      </c>
      <c r="M22" s="9">
        <f ca="1">ROUND(テーブル11[[#This Row],[平日]],-2)</f>
        <v>200</v>
      </c>
      <c r="N22" s="9">
        <f ca="1">ROUND(テーブル11[[#This Row],[休日]],-2)</f>
        <v>300</v>
      </c>
      <c r="O22" s="9"/>
      <c r="P22" s="11"/>
      <c r="Q22" s="9" t="s">
        <v>21</v>
      </c>
      <c r="R22" s="9">
        <f ca="1">ROUND(テーブル1117[[#This Row],[居住者]],-3)</f>
        <v>37000</v>
      </c>
      <c r="S22" s="9">
        <f ca="1">ROUND(テーブル1117[[#This Row],[勤務者]],-3)</f>
        <v>41000</v>
      </c>
      <c r="T22" s="9">
        <f ca="1">ROUND(テーブル1117[[#This Row],[来街者]],-3)</f>
        <v>68000</v>
      </c>
      <c r="U22" s="9">
        <f ca="1">ROUND(テーブル1117[[#This Row],[平日]],-2)</f>
        <v>100</v>
      </c>
      <c r="V22" s="9">
        <f ca="1">ROUND(テーブル1117[[#This Row],[休日]],-2)</f>
        <v>300</v>
      </c>
      <c r="W22" s="9"/>
      <c r="Y22" s="9" t="s">
        <v>21</v>
      </c>
      <c r="Z22" s="9">
        <f ca="1">ROUND(テーブル111721[[#This Row],[居住者]],-3)</f>
        <v>39000</v>
      </c>
      <c r="AA22" s="9">
        <f ca="1">ROUND(テーブル111721[[#This Row],[勤務者]],-3)</f>
        <v>40000</v>
      </c>
      <c r="AB22" s="9">
        <f ca="1">ROUND(テーブル111721[[#This Row],[来街者]],-3)</f>
        <v>90000</v>
      </c>
      <c r="AC22" s="9">
        <f ca="1">ROUND(テーブル111721[[#This Row],[平日]],-2)</f>
        <v>200</v>
      </c>
      <c r="AD22" s="9">
        <f ca="1">ROUND(テーブル111721[[#This Row],[休日]],-2)</f>
        <v>300</v>
      </c>
      <c r="AE22" s="9"/>
      <c r="AG22" s="9" t="s">
        <v>21</v>
      </c>
      <c r="AH22">
        <f ca="1">ROUND(テーブル11172122[[#This Row],[居住者]],-3)</f>
        <v>26000</v>
      </c>
      <c r="AI22">
        <f ca="1">ROUND(テーブル11172122[[#This Row],[勤務者]],-3)</f>
        <v>52000</v>
      </c>
      <c r="AJ22">
        <f ca="1">ROUND(テーブル11172122[[#This Row],[来街者]],-3)</f>
        <v>63000</v>
      </c>
      <c r="AK22">
        <f ca="1">ROUND(テーブル11172122[[#This Row],[平日]],-2)</f>
        <v>100</v>
      </c>
      <c r="AL22">
        <f ca="1">ROUND(テーブル11172122[[#This Row],[休日]],-2)</f>
        <v>300</v>
      </c>
    </row>
    <row r="23" spans="1:38" x14ac:dyDescent="0.55000000000000004">
      <c r="A23" s="7" t="s">
        <v>22</v>
      </c>
      <c r="B23" s="9">
        <f ca="1">ROUND(テーブル10[[#This Row],[居住者]],-3)</f>
        <v>58000</v>
      </c>
      <c r="C23" s="9">
        <f ca="1">ROUND(テーブル10[[#This Row],[勤務者]],-3)</f>
        <v>35000</v>
      </c>
      <c r="D23" s="9">
        <f ca="1">ROUND(テーブル10[[#This Row],[来街者]],-3)</f>
        <v>79000</v>
      </c>
      <c r="E23" s="9">
        <f ca="1">ROUND(テーブル10[[#This Row],[平日]],-2)</f>
        <v>100</v>
      </c>
      <c r="F23" s="9">
        <f ca="1">ROUND(テーブル10[[#This Row],[休日]],-2)</f>
        <v>400</v>
      </c>
      <c r="G23" s="9"/>
      <c r="I23" s="7" t="s">
        <v>22</v>
      </c>
      <c r="J23" s="9">
        <f ca="1">ROUND(テーブル11[[#This Row],[居住者]],-3)</f>
        <v>56000</v>
      </c>
      <c r="K23" s="9">
        <f ca="1">ROUND(テーブル11[[#This Row],[勤務者]],-3)</f>
        <v>30000</v>
      </c>
      <c r="L23" s="9">
        <f ca="1">ROUND(テーブル11[[#This Row],[来街者]],-3)</f>
        <v>71000</v>
      </c>
      <c r="M23" s="9">
        <f ca="1">ROUND(テーブル11[[#This Row],[平日]],-2)</f>
        <v>200</v>
      </c>
      <c r="N23" s="9">
        <f ca="1">ROUND(テーブル11[[#This Row],[休日]],-2)</f>
        <v>200</v>
      </c>
      <c r="O23" s="9"/>
      <c r="P23" s="11"/>
      <c r="Q23" s="9" t="s">
        <v>22</v>
      </c>
      <c r="R23" s="9">
        <f ca="1">ROUND(テーブル1117[[#This Row],[居住者]],-3)</f>
        <v>38000</v>
      </c>
      <c r="S23" s="9">
        <f ca="1">ROUND(テーブル1117[[#This Row],[勤務者]],-3)</f>
        <v>39000</v>
      </c>
      <c r="T23" s="9">
        <f ca="1">ROUND(テーブル1117[[#This Row],[来街者]],-3)</f>
        <v>64000</v>
      </c>
      <c r="U23" s="9">
        <f ca="1">ROUND(テーブル1117[[#This Row],[平日]],-2)</f>
        <v>100</v>
      </c>
      <c r="V23" s="9">
        <f ca="1">ROUND(テーブル1117[[#This Row],[休日]],-2)</f>
        <v>300</v>
      </c>
      <c r="W23" s="9"/>
      <c r="Y23" s="9" t="s">
        <v>22</v>
      </c>
      <c r="Z23" s="9">
        <f ca="1">ROUND(テーブル111721[[#This Row],[居住者]],-3)</f>
        <v>41000</v>
      </c>
      <c r="AA23" s="9">
        <f ca="1">ROUND(テーブル111721[[#This Row],[勤務者]],-3)</f>
        <v>36000</v>
      </c>
      <c r="AB23" s="9">
        <f ca="1">ROUND(テーブル111721[[#This Row],[来街者]],-3)</f>
        <v>82000</v>
      </c>
      <c r="AC23" s="9">
        <f ca="1">ROUND(テーブル111721[[#This Row],[平日]],-2)</f>
        <v>200</v>
      </c>
      <c r="AD23" s="9">
        <f ca="1">ROUND(テーブル111721[[#This Row],[休日]],-2)</f>
        <v>300</v>
      </c>
      <c r="AE23" s="9"/>
      <c r="AG23" s="9" t="s">
        <v>22</v>
      </c>
      <c r="AH23">
        <f ca="1">ROUND(テーブル11172122[[#This Row],[居住者]],-3)</f>
        <v>27000</v>
      </c>
      <c r="AI23">
        <f ca="1">ROUND(テーブル11172122[[#This Row],[勤務者]],-3)</f>
        <v>47000</v>
      </c>
      <c r="AJ23">
        <f ca="1">ROUND(テーブル11172122[[#This Row],[来街者]],-3)</f>
        <v>56000</v>
      </c>
      <c r="AK23">
        <f ca="1">ROUND(テーブル11172122[[#This Row],[平日]],-2)</f>
        <v>100</v>
      </c>
      <c r="AL23">
        <f ca="1">ROUND(テーブル11172122[[#This Row],[休日]],-2)</f>
        <v>200</v>
      </c>
    </row>
    <row r="24" spans="1:38" x14ac:dyDescent="0.55000000000000004">
      <c r="A24" s="7" t="s">
        <v>23</v>
      </c>
      <c r="B24" s="9">
        <f ca="1">ROUND(テーブル10[[#This Row],[居住者]],-3)</f>
        <v>61000</v>
      </c>
      <c r="C24" s="9">
        <f ca="1">ROUND(テーブル10[[#This Row],[勤務者]],-3)</f>
        <v>34000</v>
      </c>
      <c r="D24" s="9">
        <f ca="1">ROUND(テーブル10[[#This Row],[来街者]],-3)</f>
        <v>69000</v>
      </c>
      <c r="E24" s="9">
        <f ca="1">ROUND(テーブル10[[#This Row],[平日]],-2)</f>
        <v>100</v>
      </c>
      <c r="F24" s="9">
        <f ca="1">ROUND(テーブル10[[#This Row],[休日]],-2)</f>
        <v>300</v>
      </c>
      <c r="G24" s="9"/>
      <c r="I24" s="7" t="s">
        <v>23</v>
      </c>
      <c r="J24" s="9">
        <f ca="1">ROUND(テーブル11[[#This Row],[居住者]],-3)</f>
        <v>57000</v>
      </c>
      <c r="K24" s="9">
        <f ca="1">ROUND(テーブル11[[#This Row],[勤務者]],-3)</f>
        <v>30000</v>
      </c>
      <c r="L24" s="9">
        <f ca="1">ROUND(テーブル11[[#This Row],[来街者]],-3)</f>
        <v>59000</v>
      </c>
      <c r="M24" s="9">
        <f ca="1">ROUND(テーブル11[[#This Row],[平日]],-2)</f>
        <v>100</v>
      </c>
      <c r="N24" s="9">
        <f ca="1">ROUND(テーブル11[[#This Row],[休日]],-2)</f>
        <v>200</v>
      </c>
      <c r="O24" s="9"/>
      <c r="P24" s="11"/>
      <c r="Q24" s="9" t="s">
        <v>23</v>
      </c>
      <c r="R24" s="9">
        <f ca="1">ROUND(テーブル1117[[#This Row],[居住者]],-3)</f>
        <v>39000</v>
      </c>
      <c r="S24" s="9">
        <f ca="1">ROUND(テーブル1117[[#This Row],[勤務者]],-3)</f>
        <v>37000</v>
      </c>
      <c r="T24" s="9">
        <f ca="1">ROUND(テーブル1117[[#This Row],[来街者]],-3)</f>
        <v>54000</v>
      </c>
      <c r="U24" s="9">
        <f ca="1">ROUND(テーブル1117[[#This Row],[平日]],-2)</f>
        <v>100</v>
      </c>
      <c r="V24" s="9">
        <f ca="1">ROUND(テーブル1117[[#This Row],[休日]],-2)</f>
        <v>200</v>
      </c>
      <c r="W24" s="9"/>
      <c r="Y24" s="9" t="s">
        <v>23</v>
      </c>
      <c r="Z24" s="9">
        <f ca="1">ROUND(テーブル111721[[#This Row],[居住者]],-3)</f>
        <v>42000</v>
      </c>
      <c r="AA24" s="9">
        <f ca="1">ROUND(テーブル111721[[#This Row],[勤務者]],-3)</f>
        <v>35000</v>
      </c>
      <c r="AB24" s="9">
        <f ca="1">ROUND(テーブル111721[[#This Row],[来街者]],-3)</f>
        <v>67000</v>
      </c>
      <c r="AC24" s="9">
        <f ca="1">ROUND(テーブル111721[[#This Row],[平日]],-2)</f>
        <v>100</v>
      </c>
      <c r="AD24" s="9">
        <f ca="1">ROUND(テーブル111721[[#This Row],[休日]],-2)</f>
        <v>300</v>
      </c>
      <c r="AE24" s="9"/>
      <c r="AG24" s="9" t="s">
        <v>23</v>
      </c>
      <c r="AH24">
        <f ca="1">ROUND(テーブル11172122[[#This Row],[居住者]],-3)</f>
        <v>28000</v>
      </c>
      <c r="AI24">
        <f ca="1">ROUND(テーブル11172122[[#This Row],[勤務者]],-3)</f>
        <v>43000</v>
      </c>
      <c r="AJ24">
        <f ca="1">ROUND(テーブル11172122[[#This Row],[来街者]],-3)</f>
        <v>47000</v>
      </c>
      <c r="AK24">
        <f ca="1">ROUND(テーブル11172122[[#This Row],[平日]],-2)</f>
        <v>100</v>
      </c>
      <c r="AL24">
        <f ca="1">ROUND(テーブル11172122[[#This Row],[休日]],-2)</f>
        <v>200</v>
      </c>
    </row>
    <row r="25" spans="1:38" x14ac:dyDescent="0.55000000000000004">
      <c r="A25" s="7" t="s">
        <v>24</v>
      </c>
      <c r="B25" s="9">
        <f ca="1">ROUND(テーブル10[[#This Row],[居住者]],-3)</f>
        <v>63000</v>
      </c>
      <c r="C25" s="9">
        <f ca="1">ROUND(テーブル10[[#This Row],[勤務者]],-3)</f>
        <v>34000</v>
      </c>
      <c r="D25" s="9">
        <f ca="1">ROUND(テーブル10[[#This Row],[来街者]],-3)</f>
        <v>55000</v>
      </c>
      <c r="E25" s="9">
        <f ca="1">ROUND(テーブル10[[#This Row],[平日]],-2)</f>
        <v>100</v>
      </c>
      <c r="F25" s="9">
        <f ca="1">ROUND(テーブル10[[#This Row],[休日]],-2)</f>
        <v>200</v>
      </c>
      <c r="G25" s="9"/>
      <c r="I25" s="7" t="s">
        <v>24</v>
      </c>
      <c r="J25" s="9">
        <f ca="1">ROUND(テーブル11[[#This Row],[居住者]],-3)</f>
        <v>59000</v>
      </c>
      <c r="K25" s="9">
        <f ca="1">ROUND(テーブル11[[#This Row],[勤務者]],-3)</f>
        <v>30000</v>
      </c>
      <c r="L25" s="9">
        <f ca="1">ROUND(テーブル11[[#This Row],[来街者]],-3)</f>
        <v>50000</v>
      </c>
      <c r="M25" s="9">
        <f ca="1">ROUND(テーブル11[[#This Row],[平日]],-2)</f>
        <v>100</v>
      </c>
      <c r="N25" s="9">
        <f ca="1">ROUND(テーブル11[[#This Row],[休日]],-2)</f>
        <v>200</v>
      </c>
      <c r="O25" s="9"/>
      <c r="P25" s="11"/>
      <c r="Q25" s="9" t="s">
        <v>24</v>
      </c>
      <c r="R25" s="9">
        <f ca="1">ROUND(テーブル1117[[#This Row],[居住者]],-3)</f>
        <v>40000</v>
      </c>
      <c r="S25" s="9">
        <f ca="1">ROUND(テーブル1117[[#This Row],[勤務者]],-3)</f>
        <v>36000</v>
      </c>
      <c r="T25" s="9">
        <f ca="1">ROUND(テーブル1117[[#This Row],[来街者]],-3)</f>
        <v>43000</v>
      </c>
      <c r="U25" s="9">
        <f ca="1">ROUND(テーブル1117[[#This Row],[平日]],-2)</f>
        <v>100</v>
      </c>
      <c r="V25" s="9">
        <f ca="1">ROUND(テーブル1117[[#This Row],[休日]],-2)</f>
        <v>200</v>
      </c>
      <c r="W25" s="9"/>
      <c r="Y25" s="9" t="s">
        <v>24</v>
      </c>
      <c r="Z25" s="9">
        <f ca="1">ROUND(テーブル111721[[#This Row],[居住者]],-3)</f>
        <v>44000</v>
      </c>
      <c r="AA25" s="9">
        <f ca="1">ROUND(テーブル111721[[#This Row],[勤務者]],-3)</f>
        <v>34000</v>
      </c>
      <c r="AB25" s="9">
        <f ca="1">ROUND(テーブル111721[[#This Row],[来街者]],-3)</f>
        <v>64000</v>
      </c>
      <c r="AC25" s="9">
        <f ca="1">ROUND(テーブル111721[[#This Row],[平日]],-2)</f>
        <v>100</v>
      </c>
      <c r="AD25" s="9">
        <f ca="1">ROUND(テーブル111721[[#This Row],[休日]],-2)</f>
        <v>200</v>
      </c>
      <c r="AE25" s="9"/>
      <c r="AG25" s="9" t="s">
        <v>24</v>
      </c>
      <c r="AH25">
        <f ca="1">ROUND(テーブル11172122[[#This Row],[居住者]],-3)</f>
        <v>28000</v>
      </c>
      <c r="AI25">
        <f ca="1">ROUND(テーブル11172122[[#This Row],[勤務者]],-3)</f>
        <v>42000</v>
      </c>
      <c r="AJ25">
        <f ca="1">ROUND(テーブル11172122[[#This Row],[来街者]],-3)</f>
        <v>41000</v>
      </c>
      <c r="AK25">
        <f ca="1">ROUND(テーブル11172122[[#This Row],[平日]],-1)</f>
        <v>90</v>
      </c>
      <c r="AL25">
        <f ca="1">ROUND(テーブル11172122[[#This Row],[休日]],-2)</f>
        <v>200</v>
      </c>
    </row>
    <row r="26" spans="1:38" x14ac:dyDescent="0.55000000000000004">
      <c r="A26" s="7" t="s">
        <v>25</v>
      </c>
      <c r="B26" s="9">
        <f ca="1">ROUND(テーブル10[[#This Row],[居住者]],-3)</f>
        <v>63000</v>
      </c>
      <c r="C26" s="9">
        <f ca="1">ROUND(テーブル10[[#This Row],[勤務者]],-3)</f>
        <v>32000</v>
      </c>
      <c r="D26" s="9">
        <f ca="1">ROUND(テーブル10[[#This Row],[来街者]],-3)</f>
        <v>45000</v>
      </c>
      <c r="E26" s="9">
        <f ca="1">ROUND(テーブル10[[#This Row],[平日]],-1)</f>
        <v>80</v>
      </c>
      <c r="F26" s="9">
        <f ca="1">ROUND(テーブル10[[#This Row],[休日]],-2)</f>
        <v>200</v>
      </c>
      <c r="G26" s="9"/>
      <c r="I26" s="7" t="s">
        <v>25</v>
      </c>
      <c r="J26" s="9">
        <f ca="1">ROUND(テーブル11[[#This Row],[居住者]],-3)</f>
        <v>61000</v>
      </c>
      <c r="K26" s="9">
        <f ca="1">ROUND(テーブル11[[#This Row],[勤務者]],-3)</f>
        <v>29000</v>
      </c>
      <c r="L26" s="9">
        <f ca="1">ROUND(テーブル11[[#This Row],[来街者]],-3)</f>
        <v>44000</v>
      </c>
      <c r="M26" s="9">
        <f ca="1">ROUND(テーブル11[[#This Row],[平日]],-2)</f>
        <v>100</v>
      </c>
      <c r="N26" s="9">
        <f ca="1">ROUND(テーブル11[[#This Row],[休日]],-2)</f>
        <v>100</v>
      </c>
      <c r="O26" s="9"/>
      <c r="P26" s="11"/>
      <c r="Q26" s="9" t="s">
        <v>25</v>
      </c>
      <c r="R26" s="9">
        <f ca="1">ROUND(テーブル1117[[#This Row],[居住者]],-3)</f>
        <v>42000</v>
      </c>
      <c r="S26" s="9">
        <f ca="1">ROUND(テーブル1117[[#This Row],[勤務者]],-3)</f>
        <v>36000</v>
      </c>
      <c r="T26" s="9">
        <f ca="1">ROUND(テーブル1117[[#This Row],[来街者]],-3)</f>
        <v>41000</v>
      </c>
      <c r="U26" s="9">
        <f ca="1">ROUND(テーブル1117[[#This Row],[平日]],-2)</f>
        <v>100</v>
      </c>
      <c r="V26" s="9">
        <f ca="1">ROUND(テーブル1117[[#This Row],[休日]],-2)</f>
        <v>100</v>
      </c>
      <c r="W26" s="9"/>
      <c r="Y26" s="9" t="s">
        <v>25</v>
      </c>
      <c r="Z26" s="9">
        <f ca="1">ROUND(テーブル111721[[#This Row],[居住者]],-3)</f>
        <v>46000</v>
      </c>
      <c r="AA26" s="9">
        <f ca="1">ROUND(テーブル111721[[#This Row],[勤務者]],-3)</f>
        <v>33000</v>
      </c>
      <c r="AB26" s="9">
        <f ca="1">ROUND(テーブル111721[[#This Row],[来街者]],-3)</f>
        <v>58000</v>
      </c>
      <c r="AC26" s="9">
        <f ca="1">ROUND(テーブル111721[[#This Row],[平日]],-2)</f>
        <v>100</v>
      </c>
      <c r="AD26" s="9">
        <f ca="1">ROUND(テーブル111721[[#This Row],[休日]],-2)</f>
        <v>200</v>
      </c>
      <c r="AE26" s="9"/>
      <c r="AG26" s="9" t="s">
        <v>25</v>
      </c>
      <c r="AH26">
        <f ca="1">ROUND(テーブル11172122[[#This Row],[居住者]],-3)</f>
        <v>29000</v>
      </c>
      <c r="AI26">
        <f ca="1">ROUND(テーブル11172122[[#This Row],[勤務者]],-3)</f>
        <v>41000</v>
      </c>
      <c r="AJ26">
        <f ca="1">ROUND(テーブル11172122[[#This Row],[来街者]],-3)</f>
        <v>37000</v>
      </c>
      <c r="AK26">
        <f ca="1">ROUND(テーブル11172122[[#This Row],[平日]],-1)</f>
        <v>80</v>
      </c>
      <c r="AL26">
        <f ca="1">ROUND(テーブル11172122[[#This Row],[休日]],-2)</f>
        <v>100</v>
      </c>
    </row>
    <row r="27" spans="1:38" x14ac:dyDescent="0.55000000000000004">
      <c r="A27" s="7" t="s">
        <v>26</v>
      </c>
      <c r="B27" s="9">
        <f ca="1">ROUND(テーブル10[[#This Row],[居住者]],-3)</f>
        <v>66000</v>
      </c>
      <c r="C27" s="9">
        <f ca="1">ROUND(テーブル10[[#This Row],[勤務者]],-3)</f>
        <v>31000</v>
      </c>
      <c r="D27" s="9">
        <f ca="1">ROUND(テーブル10[[#This Row],[来街者]],-3)</f>
        <v>39000</v>
      </c>
      <c r="E27" s="9">
        <f ca="1">ROUND(テーブル10[[#This Row],[平日]],-1)</f>
        <v>80</v>
      </c>
      <c r="F27" s="9">
        <f ca="1">ROUND(テーブル10[[#This Row],[休日]],-2)</f>
        <v>200</v>
      </c>
      <c r="G27" s="9"/>
      <c r="I27" s="7" t="s">
        <v>26</v>
      </c>
      <c r="J27" s="9">
        <f ca="1">ROUND(テーブル11[[#This Row],[居住者]],-3)</f>
        <v>63000</v>
      </c>
      <c r="K27" s="9">
        <f ca="1">ROUND(テーブル11[[#This Row],[勤務者]],-3)</f>
        <v>28000</v>
      </c>
      <c r="L27" s="9">
        <f ca="1">ROUND(テーブル11[[#This Row],[来街者]],-3)</f>
        <v>38000</v>
      </c>
      <c r="M27" s="9">
        <f ca="1">ROUND(テーブル11[[#This Row],[平日]],-1)</f>
        <v>90</v>
      </c>
      <c r="N27" s="9">
        <f ca="1">ROUND(テーブル11[[#This Row],[休日]],-2)</f>
        <v>100</v>
      </c>
      <c r="O27" s="9"/>
      <c r="P27" s="11"/>
      <c r="Q27" s="9" t="s">
        <v>26</v>
      </c>
      <c r="R27" s="9">
        <f ca="1">ROUND(テーブル1117[[#This Row],[居住者]],-3)</f>
        <v>44000</v>
      </c>
      <c r="S27" s="9">
        <f ca="1">ROUND(テーブル1117[[#This Row],[勤務者]],-3)</f>
        <v>35000</v>
      </c>
      <c r="T27" s="9">
        <f ca="1">ROUND(テーブル1117[[#This Row],[来街者]],-3)</f>
        <v>37000</v>
      </c>
      <c r="U27" s="9">
        <f ca="1">ROUND(テーブル1117[[#This Row],[平日]],-1)</f>
        <v>90</v>
      </c>
      <c r="V27" s="9">
        <f ca="1">ROUND(テーブル1117[[#This Row],[休日]],-2)</f>
        <v>100</v>
      </c>
      <c r="W27" s="9"/>
      <c r="Y27" s="9" t="s">
        <v>26</v>
      </c>
      <c r="Z27" s="9">
        <f ca="1">ROUND(テーブル111721[[#This Row],[居住者]],-3)</f>
        <v>47000</v>
      </c>
      <c r="AA27" s="9">
        <f ca="1">ROUND(テーブル111721[[#This Row],[勤務者]],-3)</f>
        <v>33000</v>
      </c>
      <c r="AB27" s="9">
        <f ca="1">ROUND(テーブル111721[[#This Row],[来街者]],-3)</f>
        <v>55000</v>
      </c>
      <c r="AC27" s="9">
        <f ca="1">ROUND(テーブル111721[[#This Row],[平日]],-2)</f>
        <v>100</v>
      </c>
      <c r="AD27" s="9">
        <f ca="1">ROUND(テーブル111721[[#This Row],[休日]],-2)</f>
        <v>200</v>
      </c>
      <c r="AE27" s="9"/>
      <c r="AG27" s="9" t="s">
        <v>26</v>
      </c>
      <c r="AH27">
        <f ca="1">ROUND(テーブル11172122[[#This Row],[居住者]],-3)</f>
        <v>29000</v>
      </c>
      <c r="AI27">
        <f ca="1">ROUND(テーブル11172122[[#This Row],[勤務者]],-3)</f>
        <v>40000</v>
      </c>
      <c r="AJ27">
        <f ca="1">ROUND(テーブル11172122[[#This Row],[来街者]],-3)</f>
        <v>32000</v>
      </c>
      <c r="AK27">
        <f ca="1">ROUND(テーブル11172122[[#This Row],[平日]],-1)</f>
        <v>70</v>
      </c>
      <c r="AL27">
        <f ca="1">ROUND(テーブル11172122[[#This Row],[休日]],-2)</f>
        <v>100</v>
      </c>
    </row>
    <row r="28" spans="1:38" x14ac:dyDescent="0.55000000000000004">
      <c r="A28" s="7" t="s">
        <v>27</v>
      </c>
      <c r="B28" s="9">
        <f ca="1">ROUND(テーブル10[[#This Row],[居住者]],-3)</f>
        <v>69000</v>
      </c>
      <c r="C28" s="9">
        <f ca="1">ROUND(テーブル10[[#This Row],[勤務者]],-3)</f>
        <v>27000</v>
      </c>
      <c r="D28" s="9">
        <f ca="1">ROUND(テーブル10[[#This Row],[来街者]],-3)</f>
        <v>32000</v>
      </c>
      <c r="E28" s="9">
        <f ca="1">ROUND(テーブル10[[#This Row],[平日]],-1)</f>
        <v>70</v>
      </c>
      <c r="F28" s="9">
        <f ca="1">ROUND(テーブル10[[#This Row],[休日]],-2)</f>
        <v>100</v>
      </c>
      <c r="G28" s="9"/>
      <c r="I28" s="7" t="s">
        <v>27</v>
      </c>
      <c r="J28" s="9">
        <f ca="1">ROUND(テーブル11[[#This Row],[居住者]],-3)</f>
        <v>64000</v>
      </c>
      <c r="K28" s="9">
        <f ca="1">ROUND(テーブル11[[#This Row],[勤務者]],-3)</f>
        <v>28000</v>
      </c>
      <c r="L28" s="9">
        <f ca="1">ROUND(テーブル11[[#This Row],[来街者]],-3)</f>
        <v>35000</v>
      </c>
      <c r="M28" s="9">
        <f ca="1">ROUND(テーブル11[[#This Row],[平日]],-1)</f>
        <v>90</v>
      </c>
      <c r="N28" s="9">
        <f ca="1">ROUND(テーブル11[[#This Row],[休日]],-2)</f>
        <v>100</v>
      </c>
      <c r="O28" s="9"/>
      <c r="P28" s="11"/>
      <c r="Q28" s="9" t="s">
        <v>27</v>
      </c>
      <c r="R28" s="9">
        <f ca="1">ROUND(テーブル1117[[#This Row],[居住者]],-3)</f>
        <v>45000</v>
      </c>
      <c r="S28" s="9">
        <f ca="1">ROUND(テーブル1117[[#This Row],[勤務者]],-3)</f>
        <v>34000</v>
      </c>
      <c r="T28" s="9">
        <f ca="1">ROUND(テーブル1117[[#This Row],[来街者]],-3)</f>
        <v>38000</v>
      </c>
      <c r="U28" s="9">
        <f ca="1">ROUND(テーブル1117[[#This Row],[平日]],-2)</f>
        <v>100</v>
      </c>
      <c r="V28" s="9">
        <f ca="1">ROUND(テーブル1117[[#This Row],[休日]],-2)</f>
        <v>100</v>
      </c>
      <c r="W28" s="9"/>
      <c r="Y28" s="9" t="s">
        <v>27</v>
      </c>
      <c r="Z28" s="9">
        <f ca="1">ROUND(テーブル111721[[#This Row],[居住者]],-3)</f>
        <v>48000</v>
      </c>
      <c r="AA28" s="9">
        <f ca="1">ROUND(テーブル111721[[#This Row],[勤務者]],-3)</f>
        <v>31000</v>
      </c>
      <c r="AB28" s="9">
        <f ca="1">ROUND(テーブル111721[[#This Row],[来街者]],-3)</f>
        <v>46000</v>
      </c>
      <c r="AC28" s="9">
        <f ca="1">ROUND(テーブル111721[[#This Row],[平日]],-2)</f>
        <v>100</v>
      </c>
      <c r="AD28" s="9">
        <f ca="1">ROUND(テーブル111721[[#This Row],[休日]],-2)</f>
        <v>200</v>
      </c>
      <c r="AE28" s="9"/>
      <c r="AG28" s="9" t="s">
        <v>27</v>
      </c>
      <c r="AH28">
        <f ca="1">ROUND(テーブル11172122[[#This Row],[居住者]],-3)</f>
        <v>29000</v>
      </c>
      <c r="AI28">
        <f ca="1">ROUND(テーブル11172122[[#This Row],[勤務者]],-3)</f>
        <v>36000</v>
      </c>
      <c r="AJ28">
        <f ca="1">ROUND(テーブル11172122[[#This Row],[来街者]],-3)</f>
        <v>27000</v>
      </c>
      <c r="AK28">
        <f ca="1">ROUND(テーブル11172122[[#This Row],[平日]],-1)</f>
        <v>70</v>
      </c>
      <c r="AL28">
        <f ca="1">ROUND(テーブル11172122[[#This Row],[休日]],-1)</f>
        <v>90</v>
      </c>
    </row>
    <row r="29" spans="1:38" x14ac:dyDescent="0.55000000000000004">
      <c r="A29" s="7" t="s">
        <v>28</v>
      </c>
      <c r="B29" s="9">
        <f ca="1">ROUND(テーブル10[[#This Row],[居住者]],-3)</f>
        <v>69000</v>
      </c>
      <c r="C29" s="9">
        <f ca="1">ROUND(テーブル10[[#This Row],[勤務者]],-3)</f>
        <v>25000</v>
      </c>
      <c r="D29" s="9">
        <f ca="1">ROUND(テーブル10[[#This Row],[来街者]],-3)</f>
        <v>28000</v>
      </c>
      <c r="E29" s="9">
        <f ca="1">ROUND(テーブル10[[#This Row],[平日]],-1)</f>
        <v>60</v>
      </c>
      <c r="F29" s="9">
        <f ca="1">ROUND(テーブル10[[#This Row],[休日]],-2)</f>
        <v>100</v>
      </c>
      <c r="G29" s="9"/>
      <c r="I29" s="7" t="s">
        <v>28</v>
      </c>
      <c r="J29" s="9">
        <f ca="1">ROUND(テーブル11[[#This Row],[居住者]],-3)</f>
        <v>66000</v>
      </c>
      <c r="K29" s="9">
        <f ca="1">ROUND(テーブル11[[#This Row],[勤務者]],-3)</f>
        <v>23000</v>
      </c>
      <c r="L29" s="9">
        <f ca="1">ROUND(テーブル11[[#This Row],[来街者]],-3)</f>
        <v>28000</v>
      </c>
      <c r="M29" s="9">
        <f ca="1">ROUND(テーブル11[[#This Row],[平日]],-1)</f>
        <v>70</v>
      </c>
      <c r="N29" s="9">
        <f ca="1">ROUND(テーブル11[[#This Row],[休日]],-1)</f>
        <v>90</v>
      </c>
      <c r="O29" s="9"/>
      <c r="P29" s="11"/>
      <c r="Q29" s="9" t="s">
        <v>28</v>
      </c>
      <c r="R29" s="9">
        <f ca="1">ROUND(テーブル1117[[#This Row],[居住者]],-3)</f>
        <v>45000</v>
      </c>
      <c r="S29" s="9">
        <f ca="1">ROUND(テーブル1117[[#This Row],[勤務者]],-3)</f>
        <v>28000</v>
      </c>
      <c r="T29" s="9">
        <f ca="1">ROUND(テーブル1117[[#This Row],[来街者]],-3)</f>
        <v>30000</v>
      </c>
      <c r="U29" s="9">
        <f ca="1">ROUND(テーブル1117[[#This Row],[平日]],-1)</f>
        <v>80</v>
      </c>
      <c r="V29" s="9">
        <f ca="1">ROUND(テーブル1117[[#This Row],[休日]],-1)</f>
        <v>90</v>
      </c>
      <c r="W29" s="9"/>
      <c r="Y29" s="9" t="s">
        <v>28</v>
      </c>
      <c r="Z29" s="9">
        <f ca="1">ROUND(テーブル111721[[#This Row],[居住者]],-3)</f>
        <v>49000</v>
      </c>
      <c r="AA29" s="9">
        <f ca="1">ROUND(テーブル111721[[#This Row],[勤務者]],-3)</f>
        <v>26000</v>
      </c>
      <c r="AB29" s="9">
        <f ca="1">ROUND(テーブル111721[[#This Row],[来街者]],-3)</f>
        <v>33000</v>
      </c>
      <c r="AC29" s="9">
        <f ca="1">ROUND(テーブル111721[[#This Row],[平日]],-1)</f>
        <v>70</v>
      </c>
      <c r="AD29" s="9">
        <f ca="1">ROUND(テーブル111721[[#This Row],[休日]],-2)</f>
        <v>100</v>
      </c>
      <c r="AE29" s="9"/>
      <c r="AG29" s="9" t="s">
        <v>28</v>
      </c>
      <c r="AH29">
        <f ca="1">ROUND(テーブル11172122[[#This Row],[居住者]],-3)</f>
        <v>30000</v>
      </c>
      <c r="AI29">
        <f ca="1">ROUND(テーブル11172122[[#This Row],[勤務者]],-3)</f>
        <v>31000</v>
      </c>
      <c r="AJ29">
        <f ca="1">ROUND(テーブル11172122[[#This Row],[来街者]],-3)</f>
        <v>24000</v>
      </c>
      <c r="AK29">
        <f ca="1">ROUND(テーブル11172122[[#This Row],[平日]],-1)</f>
        <v>70</v>
      </c>
      <c r="AL29">
        <f ca="1">ROUND(テーブル11172122[[#This Row],[休日]],-1)</f>
        <v>70</v>
      </c>
    </row>
    <row r="30" spans="1:38" x14ac:dyDescent="0.55000000000000004">
      <c r="A30" s="7" t="s">
        <v>29</v>
      </c>
      <c r="B30" s="9">
        <f ca="1">ROUND(テーブル10[[#This Row],[居住者]],-3)</f>
        <v>68000</v>
      </c>
      <c r="C30" s="9">
        <f ca="1">ROUND(テーブル10[[#This Row],[勤務者]],-3)</f>
        <v>19000</v>
      </c>
      <c r="D30" s="9">
        <f ca="1">ROUND(テーブル10[[#This Row],[来街者]],-3)</f>
        <v>21000</v>
      </c>
      <c r="E30" s="9">
        <f ca="1">ROUND(テーブル10[[#This Row],[平日]],-1)</f>
        <v>40</v>
      </c>
      <c r="F30" s="9">
        <f ca="1">ROUND(テーブル10[[#This Row],[休日]],-1)</f>
        <v>90</v>
      </c>
      <c r="G30" s="9"/>
      <c r="I30" s="7" t="s">
        <v>29</v>
      </c>
      <c r="J30" s="9">
        <f ca="1">ROUND(テーブル11[[#This Row],[居住者]],-3)</f>
        <v>65000</v>
      </c>
      <c r="K30" s="9">
        <f ca="1">ROUND(テーブル11[[#This Row],[勤務者]],-3)</f>
        <v>20000</v>
      </c>
      <c r="L30" s="9">
        <f ca="1">ROUND(テーブル11[[#This Row],[来街者]],-3)</f>
        <v>19000</v>
      </c>
      <c r="M30" s="9">
        <f ca="1">ROUND(テーブル11[[#This Row],[平日]],-1)</f>
        <v>40</v>
      </c>
      <c r="N30" s="9">
        <f ca="1">ROUND(テーブル11[[#This Row],[休日]],-1)</f>
        <v>80</v>
      </c>
      <c r="O30" s="9"/>
      <c r="P30" s="11"/>
      <c r="Q30" s="9" t="s">
        <v>29</v>
      </c>
      <c r="R30" s="9">
        <f ca="1">ROUND(テーブル1117[[#This Row],[居住者]],-3)</f>
        <v>45000</v>
      </c>
      <c r="S30" s="9">
        <f ca="1">ROUND(テーブル1117[[#This Row],[勤務者]],-3)</f>
        <v>23000</v>
      </c>
      <c r="T30" s="9">
        <f ca="1">ROUND(テーブル1117[[#This Row],[来街者]],-3)</f>
        <v>20000</v>
      </c>
      <c r="U30" s="9">
        <f ca="1">ROUND(テーブル1117[[#This Row],[平日]],-1)</f>
        <v>40</v>
      </c>
      <c r="V30" s="9">
        <f ca="1">ROUND(テーブル1117[[#This Row],[休日]],-1)</f>
        <v>80</v>
      </c>
      <c r="W30" s="9"/>
      <c r="Y30" s="9" t="s">
        <v>29</v>
      </c>
      <c r="Z30" s="9">
        <f ca="1">ROUND(テーブル111721[[#This Row],[居住者]],-3)</f>
        <v>50000</v>
      </c>
      <c r="AA30" s="9">
        <f ca="1">ROUND(テーブル111721[[#This Row],[勤務者]],-3)</f>
        <v>25000</v>
      </c>
      <c r="AB30" s="9">
        <f ca="1">ROUND(テーブル111721[[#This Row],[来街者]],-3)</f>
        <v>24000</v>
      </c>
      <c r="AC30" s="9">
        <f ca="1">ROUND(テーブル111721[[#This Row],[平日]],-1)</f>
        <v>50</v>
      </c>
      <c r="AD30" s="9">
        <f ca="1">ROUND(テーブル111721[[#This Row],[休日]],-2)</f>
        <v>100</v>
      </c>
      <c r="AE30" s="9"/>
      <c r="AG30" s="9" t="s">
        <v>29</v>
      </c>
      <c r="AH30">
        <f ca="1">ROUND(テーブル11172122[[#This Row],[居住者]],-3)</f>
        <v>31000</v>
      </c>
      <c r="AI30">
        <f ca="1">ROUND(テーブル11172122[[#This Row],[勤務者]],-3)</f>
        <v>26000</v>
      </c>
      <c r="AJ30">
        <f ca="1">ROUND(テーブル11172122[[#This Row],[来街者]],-3)</f>
        <v>20000</v>
      </c>
      <c r="AK30">
        <f ca="1">ROUND(テーブル11172122[[#This Row],[平日]],-1)</f>
        <v>50</v>
      </c>
      <c r="AL30">
        <f ca="1">ROUND(テーブル11172122[[#This Row],[休日]],-1)</f>
        <v>70</v>
      </c>
    </row>
    <row r="31" spans="1:38" x14ac:dyDescent="0.55000000000000004">
      <c r="A31" s="7" t="s">
        <v>30</v>
      </c>
      <c r="B31" s="9">
        <f ca="1">ROUND(テーブル10[[#This Row],[居住者]],-3)</f>
        <v>71000</v>
      </c>
      <c r="C31" s="9">
        <f ca="1">ROUND(テーブル10[[#This Row],[勤務者]],-3)</f>
        <v>13000</v>
      </c>
      <c r="D31" s="9">
        <f ca="1">ROUND(テーブル10[[#This Row],[来街者]],-3)</f>
        <v>17000</v>
      </c>
      <c r="E31" s="9">
        <f ca="1">ROUND(テーブル10[[#This Row],[平日]],-1)</f>
        <v>30</v>
      </c>
      <c r="F31" s="9">
        <f ca="1">ROUND(テーブル10[[#This Row],[休日]],-1)</f>
        <v>80</v>
      </c>
      <c r="G31" s="9"/>
      <c r="I31" s="7" t="s">
        <v>30</v>
      </c>
      <c r="J31" s="9">
        <f ca="1">ROUND(テーブル11[[#This Row],[居住者]],-3)</f>
        <v>68000</v>
      </c>
      <c r="K31" s="9">
        <f ca="1">ROUND(テーブル11[[#This Row],[勤務者]],-3)</f>
        <v>12000</v>
      </c>
      <c r="L31" s="9">
        <f ca="1">ROUND(テーブル11[[#This Row],[来街者]],-3)</f>
        <v>14000</v>
      </c>
      <c r="M31" s="9">
        <f ca="1">ROUND(テーブル11[[#This Row],[平日]],-1)</f>
        <v>30</v>
      </c>
      <c r="N31" s="9">
        <f ca="1">ROUND(テーブル11[[#This Row],[休日]],-1)</f>
        <v>60</v>
      </c>
      <c r="O31" s="9"/>
      <c r="P31" s="11"/>
      <c r="Q31" s="9" t="s">
        <v>30</v>
      </c>
      <c r="R31" s="9">
        <f ca="1">ROUND(テーブル1117[[#This Row],[居住者]],-3)</f>
        <v>46000</v>
      </c>
      <c r="S31" s="9">
        <f ca="1">ROUND(テーブル1117[[#This Row],[勤務者]],-3)</f>
        <v>13000</v>
      </c>
      <c r="T31" s="9">
        <f ca="1">ROUND(テーブル1117[[#This Row],[来街者]],-3)</f>
        <v>15000</v>
      </c>
      <c r="U31" s="9">
        <f ca="1">ROUND(テーブル1117[[#This Row],[平日]],-1)</f>
        <v>30</v>
      </c>
      <c r="V31" s="9">
        <f ca="1">ROUND(テーブル1117[[#This Row],[休日]],-1)</f>
        <v>70</v>
      </c>
      <c r="W31" s="9"/>
      <c r="Y31" s="9" t="s">
        <v>30</v>
      </c>
      <c r="Z31" s="9">
        <f ca="1">ROUND(テーブル111721[[#This Row],[居住者]],-3)</f>
        <v>51000</v>
      </c>
      <c r="AA31" s="9">
        <f ca="1">ROUND(テーブル111721[[#This Row],[勤務者]],-3)</f>
        <v>9000</v>
      </c>
      <c r="AB31" s="9">
        <f ca="1">ROUND(テーブル111721[[#This Row],[来街者]],-3)</f>
        <v>20000</v>
      </c>
      <c r="AC31" s="9">
        <f ca="1">ROUND(テーブル111721[[#This Row],[平日]],-1)</f>
        <v>40</v>
      </c>
      <c r="AD31" s="9">
        <f ca="1">ROUND(テーブル111721[[#This Row],[休日]],-1)</f>
        <v>90</v>
      </c>
      <c r="AE31" s="9"/>
      <c r="AG31" s="9" t="s">
        <v>30</v>
      </c>
      <c r="AH31">
        <f ca="1">ROUND(テーブル11172122[[#This Row],[居住者]],-3)</f>
        <v>32000</v>
      </c>
      <c r="AI31">
        <f ca="1">ROUND(テーブル11172122[[#This Row],[勤務者]],-3)</f>
        <v>14000</v>
      </c>
      <c r="AJ31">
        <f ca="1">ROUND(テーブル11172122[[#This Row],[来街者]],-3)</f>
        <v>16000</v>
      </c>
      <c r="AK31">
        <f ca="1">ROUND(テーブル11172122[[#This Row],[平日]],-1)</f>
        <v>40</v>
      </c>
      <c r="AL31">
        <f ca="1">ROUND(テーブル11172122[[#This Row],[休日]],-1)</f>
        <v>60</v>
      </c>
    </row>
    <row r="32" spans="1:38" x14ac:dyDescent="0.55000000000000004">
      <c r="A32" s="7" t="s">
        <v>31</v>
      </c>
      <c r="B32" s="9">
        <f ca="1">ROUND(テーブル10[[#This Row],[居住者]],-3)</f>
        <v>72000</v>
      </c>
      <c r="C32" s="9">
        <f ca="1">ROUND(テーブル10[[#This Row],[勤務者]],-3)</f>
        <v>13000</v>
      </c>
      <c r="D32" s="9">
        <f ca="1">ROUND(テーブル10[[#This Row],[来街者]],-3)</f>
        <v>16000</v>
      </c>
      <c r="E32" s="9">
        <f ca="1">ROUND(テーブル10[[#This Row],[平日]],-1)</f>
        <v>30</v>
      </c>
      <c r="F32" s="9">
        <f ca="1">ROUND(テーブル10[[#This Row],[休日]],-1)</f>
        <v>70</v>
      </c>
      <c r="G32" s="9"/>
      <c r="I32" s="7" t="s">
        <v>31</v>
      </c>
      <c r="J32" s="9">
        <f ca="1">ROUND(テーブル11[[#This Row],[居住者]],-3)</f>
        <v>69000</v>
      </c>
      <c r="K32" s="9">
        <f ca="1">ROUND(テーブル11[[#This Row],[勤務者]],-3)</f>
        <v>12000</v>
      </c>
      <c r="L32" s="9">
        <f ca="1">ROUND(テーブル11[[#This Row],[来街者]],-3)</f>
        <v>12000</v>
      </c>
      <c r="M32" s="9">
        <f ca="1">ROUND(テーブル11[[#This Row],[平日]],-1)</f>
        <v>20</v>
      </c>
      <c r="N32" s="9">
        <f ca="1">ROUND(テーブル11[[#This Row],[休日]],-1)</f>
        <v>50</v>
      </c>
      <c r="O32" s="9"/>
      <c r="P32" s="11"/>
      <c r="Q32" s="9" t="s">
        <v>31</v>
      </c>
      <c r="R32" s="9">
        <f ca="1">ROUND(テーブル1117[[#This Row],[居住者]],-3)</f>
        <v>49000</v>
      </c>
      <c r="S32" s="9">
        <f ca="1">ROUND(テーブル1117[[#This Row],[勤務者]],-3)</f>
        <v>13000</v>
      </c>
      <c r="T32" s="9">
        <f ca="1">ROUND(テーブル1117[[#This Row],[来街者]],-3)</f>
        <v>14000</v>
      </c>
      <c r="U32" s="9">
        <f ca="1">ROUND(テーブル1117[[#This Row],[平日]],-1)</f>
        <v>30</v>
      </c>
      <c r="V32" s="9">
        <f ca="1">ROUND(テーブル1117[[#This Row],[休日]],-1)</f>
        <v>60</v>
      </c>
      <c r="W32" s="9"/>
      <c r="Y32" s="9" t="s">
        <v>31</v>
      </c>
      <c r="Z32" s="9">
        <f ca="1">ROUND(テーブル111721[[#This Row],[居住者]],-3)</f>
        <v>53000</v>
      </c>
      <c r="AA32" s="9">
        <f ca="1">ROUND(テーブル111721[[#This Row],[勤務者]],-3)</f>
        <v>9000</v>
      </c>
      <c r="AB32" s="9">
        <f ca="1">ROUND(テーブル111721[[#This Row],[来街者]],-3)</f>
        <v>19000</v>
      </c>
      <c r="AC32" s="9">
        <f ca="1">ROUND(テーブル111721[[#This Row],[平日]],-1)</f>
        <v>40</v>
      </c>
      <c r="AD32" s="9">
        <f ca="1">ROUND(テーブル111721[[#This Row],[休日]],-1)</f>
        <v>80</v>
      </c>
      <c r="AE32" s="9"/>
      <c r="AG32" s="9" t="s">
        <v>31</v>
      </c>
      <c r="AH32">
        <f ca="1">ROUND(テーブル11172122[[#This Row],[居住者]],-3)</f>
        <v>34000</v>
      </c>
      <c r="AI32">
        <f ca="1">ROUND(テーブル11172122[[#This Row],[勤務者]],-3)</f>
        <v>13000</v>
      </c>
      <c r="AJ32">
        <f ca="1">ROUND(テーブル11172122[[#This Row],[来街者]],-3)</f>
        <v>15000</v>
      </c>
      <c r="AK32">
        <f ca="1">ROUND(テーブル11172122[[#This Row],[平日]],-1)</f>
        <v>30</v>
      </c>
      <c r="AL32">
        <f ca="1">ROUND(テーブル11172122[[#This Row],[休日]],-1)</f>
        <v>60</v>
      </c>
    </row>
    <row r="33" spans="1:38" x14ac:dyDescent="0.55000000000000004">
      <c r="A33" s="7" t="s">
        <v>32</v>
      </c>
      <c r="B33" s="9">
        <f ca="1">ROUND(テーブル10[[#This Row],[居住者]],-3)</f>
        <v>74000</v>
      </c>
      <c r="C33" s="9">
        <f ca="1">ROUND(テーブル10[[#This Row],[勤務者]],-3)</f>
        <v>12000</v>
      </c>
      <c r="D33" s="9">
        <f ca="1">ROUND(テーブル10[[#This Row],[来街者]],-3)</f>
        <v>14000</v>
      </c>
      <c r="E33" s="9">
        <f ca="1">ROUND(テーブル10[[#This Row],[平日]],-1)</f>
        <v>30</v>
      </c>
      <c r="F33" s="9">
        <f ca="1">ROUND(テーブル10[[#This Row],[休日]],-1)</f>
        <v>60</v>
      </c>
      <c r="G33" s="9"/>
      <c r="I33" s="7" t="s">
        <v>32</v>
      </c>
      <c r="J33" s="9">
        <f ca="1">ROUND(テーブル11[[#This Row],[居住者]],-3)</f>
        <v>70000</v>
      </c>
      <c r="K33" s="9">
        <f ca="1">ROUND(テーブル11[[#This Row],[勤務者]],-3)</f>
        <v>12000</v>
      </c>
      <c r="L33" s="9">
        <f ca="1">ROUND(テーブル11[[#This Row],[来街者]],-3)</f>
        <v>11000</v>
      </c>
      <c r="M33" s="9">
        <f ca="1">ROUND(テーブル11[[#This Row],[平日]],-1)</f>
        <v>20</v>
      </c>
      <c r="N33" s="9">
        <f ca="1">ROUND(テーブル11[[#This Row],[休日]],-1)</f>
        <v>50</v>
      </c>
      <c r="O33" s="9"/>
      <c r="P33" s="11"/>
      <c r="Q33" s="9" t="s">
        <v>32</v>
      </c>
      <c r="R33" s="9">
        <f ca="1">ROUND(テーブル1117[[#This Row],[居住者]],-3)</f>
        <v>52000</v>
      </c>
      <c r="S33" s="9">
        <f ca="1">ROUND(テーブル1117[[#This Row],[勤務者]],-3)</f>
        <v>13000</v>
      </c>
      <c r="T33" s="9">
        <f ca="1">ROUND(テーブル1117[[#This Row],[来街者]],-3)</f>
        <v>15000</v>
      </c>
      <c r="U33" s="9">
        <f ca="1">ROUND(テーブル1117[[#This Row],[平日]],-1)</f>
        <v>30</v>
      </c>
      <c r="V33" s="9">
        <f ca="1">ROUND(テーブル1117[[#This Row],[休日]],-1)</f>
        <v>70</v>
      </c>
      <c r="W33" s="9"/>
      <c r="Y33" s="9" t="s">
        <v>32</v>
      </c>
      <c r="Z33" s="9">
        <f ca="1">ROUND(テーブル111721[[#This Row],[居住者]],-3)</f>
        <v>56000</v>
      </c>
      <c r="AA33" s="9">
        <f ca="1">ROUND(テーブル111721[[#This Row],[勤務者]],-3)</f>
        <v>8000</v>
      </c>
      <c r="AB33" s="9">
        <f ca="1">ROUND(テーブル111721[[#This Row],[来街者]],-3)</f>
        <v>20000</v>
      </c>
      <c r="AC33" s="9">
        <f ca="1">ROUND(テーブル111721[[#This Row],[平日]],-1)</f>
        <v>40</v>
      </c>
      <c r="AD33" s="9">
        <f ca="1">ROUND(テーブル111721[[#This Row],[休日]],-1)</f>
        <v>80</v>
      </c>
      <c r="AE33" s="9"/>
      <c r="AG33" s="9" t="s">
        <v>32</v>
      </c>
      <c r="AH33">
        <f ca="1">ROUND(テーブル11172122[[#This Row],[居住者]],-3)</f>
        <v>37000</v>
      </c>
      <c r="AI33">
        <f ca="1">ROUND(テーブル11172122[[#This Row],[勤務者]],-3)</f>
        <v>12000</v>
      </c>
      <c r="AJ33">
        <f ca="1">ROUND(テーブル11172122[[#This Row],[来街者]],-3)</f>
        <v>16000</v>
      </c>
      <c r="AK33">
        <f ca="1">ROUND(テーブル11172122[[#This Row],[平日]],-1)</f>
        <v>30</v>
      </c>
      <c r="AL33">
        <f ca="1">ROUND(テーブル11172122[[#This Row],[休日]],-1)</f>
        <v>60</v>
      </c>
    </row>
    <row r="34" spans="1:38" x14ac:dyDescent="0.55000000000000004">
      <c r="A34" s="7" t="s">
        <v>33</v>
      </c>
      <c r="B34" s="9">
        <f ca="1">ROUND(テーブル10[[#This Row],[居住者]],-3)</f>
        <v>76000</v>
      </c>
      <c r="C34" s="9">
        <f ca="1">ROUND(テーブル10[[#This Row],[勤務者]],-3)</f>
        <v>12000</v>
      </c>
      <c r="D34" s="9">
        <f ca="1">ROUND(テーブル10[[#This Row],[来街者]],-3)</f>
        <v>14000</v>
      </c>
      <c r="E34" s="9">
        <f ca="1">ROUND(テーブル10[[#This Row],[平日]],-1)</f>
        <v>30</v>
      </c>
      <c r="F34" s="9">
        <f ca="1">ROUND(テーブル10[[#This Row],[休日]],-1)</f>
        <v>60</v>
      </c>
      <c r="G34" s="9"/>
      <c r="I34" s="7" t="s">
        <v>33</v>
      </c>
      <c r="J34" s="9">
        <f ca="1">ROUND(テーブル11[[#This Row],[居住者]],-3)</f>
        <v>70000</v>
      </c>
      <c r="K34" s="9">
        <f ca="1">ROUND(テーブル11[[#This Row],[勤務者]],-3)</f>
        <v>13000</v>
      </c>
      <c r="L34" s="9">
        <f ca="1">ROUND(テーブル11[[#This Row],[来街者]],-3)</f>
        <v>11000</v>
      </c>
      <c r="M34" s="9">
        <f ca="1">ROUND(テーブル11[[#This Row],[平日]],-1)</f>
        <v>20</v>
      </c>
      <c r="N34" s="9">
        <f ca="1">ROUND(テーブル11[[#This Row],[休日]],-1)</f>
        <v>50</v>
      </c>
      <c r="O34" s="9"/>
      <c r="P34" s="11"/>
      <c r="Q34" s="9" t="s">
        <v>33</v>
      </c>
      <c r="R34" s="9">
        <f ca="1">ROUND(テーブル1117[[#This Row],[居住者]],-3)</f>
        <v>54000</v>
      </c>
      <c r="S34" s="9">
        <f ca="1">ROUND(テーブル1117[[#This Row],[勤務者]],-3)</f>
        <v>12000</v>
      </c>
      <c r="T34" s="9">
        <f ca="1">ROUND(テーブル1117[[#This Row],[来街者]],-3)</f>
        <v>14000</v>
      </c>
      <c r="U34" s="9">
        <f ca="1">ROUND(テーブル1117[[#This Row],[平日]],-1)</f>
        <v>30</v>
      </c>
      <c r="V34" s="9">
        <f ca="1">ROUND(テーブル1117[[#This Row],[休日]],-1)</f>
        <v>70</v>
      </c>
      <c r="W34" s="9"/>
      <c r="Y34" s="9" t="s">
        <v>33</v>
      </c>
      <c r="Z34" s="9">
        <f ca="1">ROUND(テーブル111721[[#This Row],[居住者]],-3)</f>
        <v>57000</v>
      </c>
      <c r="AA34" s="9">
        <f ca="1">ROUND(テーブル111721[[#This Row],[勤務者]],-3)</f>
        <v>7000</v>
      </c>
      <c r="AB34" s="9">
        <f ca="1">ROUND(テーブル111721[[#This Row],[来街者]],-3)</f>
        <v>18000</v>
      </c>
      <c r="AC34" s="9">
        <f ca="1">ROUND(テーブル111721[[#This Row],[平日]],-1)</f>
        <v>40</v>
      </c>
      <c r="AD34" s="9">
        <f ca="1">ROUND(テーブル111721[[#This Row],[休日]],-1)</f>
        <v>80</v>
      </c>
      <c r="AE34" s="9"/>
      <c r="AG34" s="9" t="s">
        <v>33</v>
      </c>
      <c r="AH34">
        <f ca="1">ROUND(テーブル11172122[[#This Row],[居住者]],-3)</f>
        <v>40000</v>
      </c>
      <c r="AI34">
        <f ca="1">ROUND(テーブル11172122[[#This Row],[勤務者]],-3)</f>
        <v>12000</v>
      </c>
      <c r="AJ34">
        <f ca="1">ROUND(テーブル11172122[[#This Row],[来街者]],-3)</f>
        <v>16000</v>
      </c>
      <c r="AK34">
        <f ca="1">ROUND(テーブル11172122[[#This Row],[平日]],-1)</f>
        <v>30</v>
      </c>
      <c r="AL34">
        <f ca="1">ROUND(テーブル11172122[[#This Row],[休日]],-1)</f>
        <v>70</v>
      </c>
    </row>
    <row r="35" spans="1:38" x14ac:dyDescent="0.55000000000000004">
      <c r="A35" s="7" t="s">
        <v>34</v>
      </c>
      <c r="B35" s="9">
        <f ca="1">ROUND(テーブル10[[#This Row],[居住者]],-3)</f>
        <v>75000</v>
      </c>
      <c r="C35" s="9">
        <f ca="1">ROUND(テーブル10[[#This Row],[勤務者]],-3)</f>
        <v>13000</v>
      </c>
      <c r="D35" s="9">
        <f ca="1">ROUND(テーブル10[[#This Row],[来街者]],-3)</f>
        <v>14000</v>
      </c>
      <c r="E35" s="9">
        <f ca="1">ROUND(テーブル10[[#This Row],[平日]],-1)</f>
        <v>30</v>
      </c>
      <c r="F35" s="9">
        <f ca="1">ROUND(テーブル10[[#This Row],[休日]],-1)</f>
        <v>60</v>
      </c>
      <c r="G35" s="9"/>
      <c r="I35" s="7" t="s">
        <v>34</v>
      </c>
      <c r="J35" s="9">
        <f ca="1">ROUND(テーブル11[[#This Row],[居住者]],-3)</f>
        <v>70000</v>
      </c>
      <c r="K35" s="9">
        <f ca="1">ROUND(テーブル11[[#This Row],[勤務者]],-3)</f>
        <v>13000</v>
      </c>
      <c r="L35" s="9">
        <f ca="1">ROUND(テーブル11[[#This Row],[来街者]],-3)</f>
        <v>10000</v>
      </c>
      <c r="M35" s="9">
        <f ca="1">ROUND(テーブル11[[#This Row],[平日]],-1)</f>
        <v>20</v>
      </c>
      <c r="N35" s="9">
        <f ca="1">ROUND(テーブル11[[#This Row],[休日]],-1)</f>
        <v>50</v>
      </c>
      <c r="O35" s="9"/>
      <c r="P35" s="11"/>
      <c r="Q35" s="9" t="s">
        <v>34</v>
      </c>
      <c r="R35" s="9">
        <f ca="1">ROUND(テーブル1117[[#This Row],[居住者]],-3)</f>
        <v>55000</v>
      </c>
      <c r="S35" s="9">
        <f ca="1">ROUND(テーブル1117[[#This Row],[勤務者]],-3)</f>
        <v>12000</v>
      </c>
      <c r="T35" s="9">
        <f ca="1">ROUND(テーブル1117[[#This Row],[来街者]],-3)</f>
        <v>14000</v>
      </c>
      <c r="U35" s="9">
        <f ca="1">ROUND(テーブル1117[[#This Row],[平日]],-1)</f>
        <v>20</v>
      </c>
      <c r="V35" s="9">
        <f ca="1">ROUND(テーブル1117[[#This Row],[休日]],-1)</f>
        <v>70</v>
      </c>
      <c r="W35" s="9"/>
      <c r="Y35" s="9" t="s">
        <v>34</v>
      </c>
      <c r="Z35" s="9">
        <f ca="1">ROUND(テーブル111721[[#This Row],[居住者]],-3)</f>
        <v>57000</v>
      </c>
      <c r="AA35" s="9">
        <f ca="1">ROUND(テーブル111721[[#This Row],[勤務者]],-3)</f>
        <v>6000</v>
      </c>
      <c r="AB35" s="9">
        <f ca="1">ROUND(テーブル111721[[#This Row],[来街者]],-3)</f>
        <v>18000</v>
      </c>
      <c r="AC35" s="9">
        <f ca="1">ROUND(テーブル111721[[#This Row],[平日]],-1)</f>
        <v>30</v>
      </c>
      <c r="AD35" s="9">
        <f ca="1">ROUND(テーブル111721[[#This Row],[休日]],-1)</f>
        <v>80</v>
      </c>
      <c r="AE35" s="9"/>
      <c r="AG35" s="9" t="s">
        <v>34</v>
      </c>
      <c r="AH35">
        <f ca="1">ROUND(テーブル11172122[[#This Row],[居住者]],-3)</f>
        <v>41000</v>
      </c>
      <c r="AI35">
        <f ca="1">ROUND(テーブル11172122[[#This Row],[勤務者]],-3)</f>
        <v>11000</v>
      </c>
      <c r="AJ35">
        <f ca="1">ROUND(テーブル11172122[[#This Row],[来街者]],-3)</f>
        <v>17000</v>
      </c>
      <c r="AK35">
        <f ca="1">ROUND(テーブル11172122[[#This Row],[平日]],-1)</f>
        <v>40</v>
      </c>
      <c r="AL35">
        <f ca="1">ROUND(テーブル11172122[[#This Row],[休日]],-1)</f>
        <v>70</v>
      </c>
    </row>
    <row r="36" spans="1:38" x14ac:dyDescent="0.55000000000000004">
      <c r="A36" s="7" t="s">
        <v>35</v>
      </c>
      <c r="B36" s="9">
        <f ca="1">ROUND(テーブル10[[#This Row],[居住者]],-3)</f>
        <v>74000</v>
      </c>
      <c r="C36" s="9">
        <f ca="1">ROUND(テーブル10[[#This Row],[勤務者]],-3)</f>
        <v>14000</v>
      </c>
      <c r="D36" s="9">
        <f ca="1">ROUND(テーブル10[[#This Row],[来街者]],-3)</f>
        <v>13000</v>
      </c>
      <c r="E36" s="9">
        <f ca="1">ROUND(テーブル10[[#This Row],[平日]],-1)</f>
        <v>30</v>
      </c>
      <c r="F36" s="9">
        <f ca="1">ROUND(テーブル10[[#This Row],[休日]],-1)</f>
        <v>60</v>
      </c>
      <c r="G36" s="9"/>
      <c r="I36" s="7" t="s">
        <v>35</v>
      </c>
      <c r="J36" s="9">
        <f ca="1">ROUND(テーブル11[[#This Row],[居住者]],-3)</f>
        <v>69000</v>
      </c>
      <c r="K36" s="9">
        <f ca="1">ROUND(テーブル11[[#This Row],[勤務者]],-3)</f>
        <v>13000</v>
      </c>
      <c r="L36" s="9">
        <f ca="1">ROUND(テーブル11[[#This Row],[来街者]],-3)</f>
        <v>10000</v>
      </c>
      <c r="M36" s="9">
        <f ca="1">ROUND(テーブル11[[#This Row],[平日]],-1)</f>
        <v>20</v>
      </c>
      <c r="N36" s="9">
        <f ca="1">ROUND(テーブル11[[#This Row],[休日]],-1)</f>
        <v>40</v>
      </c>
      <c r="O36" s="9"/>
      <c r="P36" s="11"/>
      <c r="Q36" s="9" t="s">
        <v>35</v>
      </c>
      <c r="R36" s="9">
        <f ca="1">ROUND(テーブル1117[[#This Row],[居住者]],-3)</f>
        <v>55000</v>
      </c>
      <c r="S36" s="9">
        <f ca="1">ROUND(テーブル1117[[#This Row],[勤務者]],-3)</f>
        <v>11000</v>
      </c>
      <c r="T36" s="9">
        <f ca="1">ROUND(テーブル1117[[#This Row],[来街者]],-3)</f>
        <v>13000</v>
      </c>
      <c r="U36" s="9">
        <f ca="1">ROUND(テーブル1117[[#This Row],[平日]],-1)</f>
        <v>20</v>
      </c>
      <c r="V36" s="9">
        <f ca="1">ROUND(テーブル1117[[#This Row],[休日]],-1)</f>
        <v>70</v>
      </c>
      <c r="W36" s="9"/>
      <c r="Y36" s="9" t="s">
        <v>35</v>
      </c>
      <c r="Z36" s="9">
        <f ca="1">ROUND(テーブル111721[[#This Row],[居住者]],-3)</f>
        <v>56000</v>
      </c>
      <c r="AA36" s="9">
        <f ca="1">ROUND(テーブル111721[[#This Row],[勤務者]],-3)</f>
        <v>6000</v>
      </c>
      <c r="AB36" s="9">
        <f ca="1">ROUND(テーブル111721[[#This Row],[来街者]],-3)</f>
        <v>15000</v>
      </c>
      <c r="AC36" s="9">
        <f ca="1">ROUND(テーブル111721[[#This Row],[平日]],-1)</f>
        <v>30</v>
      </c>
      <c r="AD36" s="9">
        <f ca="1">ROUND(テーブル111721[[#This Row],[休日]],-1)</f>
        <v>70</v>
      </c>
      <c r="AE36" s="9"/>
      <c r="AG36" s="9" t="s">
        <v>35</v>
      </c>
      <c r="AH36">
        <f ca="1">ROUND(テーブル11172122[[#This Row],[居住者]],-3)</f>
        <v>43000</v>
      </c>
      <c r="AI36">
        <f ca="1">ROUND(テーブル11172122[[#This Row],[勤務者]],-3)</f>
        <v>11000</v>
      </c>
      <c r="AJ36">
        <f ca="1">ROUND(テーブル11172122[[#This Row],[来街者]],-3)</f>
        <v>16000</v>
      </c>
      <c r="AK36">
        <f ca="1">ROUND(テーブル11172122[[#This Row],[平日]],-1)</f>
        <v>30</v>
      </c>
      <c r="AL36">
        <f ca="1">ROUND(テーブル11172122[[#This Row],[休日]],-1)</f>
        <v>70</v>
      </c>
    </row>
    <row r="37" spans="1:38" x14ac:dyDescent="0.55000000000000004">
      <c r="A37" s="7" t="s">
        <v>36</v>
      </c>
      <c r="B37" s="9">
        <f ca="1">ROUND(テーブル10[[#This Row],[居住者]],-3)</f>
        <v>75000</v>
      </c>
      <c r="C37" s="9">
        <f ca="1">ROUND(テーブル10[[#This Row],[勤務者]],-3)</f>
        <v>15000</v>
      </c>
      <c r="D37" s="9">
        <f ca="1">ROUND(テーブル10[[#This Row],[来街者]],-3)</f>
        <v>12000</v>
      </c>
      <c r="E37" s="9">
        <f ca="1">ROUND(テーブル10[[#This Row],[平日]],-1)</f>
        <v>20</v>
      </c>
      <c r="F37" s="9">
        <f ca="1">ROUND(テーブル10[[#This Row],[休日]],-1)</f>
        <v>60</v>
      </c>
      <c r="G37" s="9"/>
      <c r="I37" s="7" t="s">
        <v>36</v>
      </c>
      <c r="J37" s="9">
        <f ca="1">ROUND(テーブル11[[#This Row],[居住者]],-3)</f>
        <v>68000</v>
      </c>
      <c r="K37" s="9">
        <f ca="1">ROUND(テーブル11[[#This Row],[勤務者]],-3)</f>
        <v>13000</v>
      </c>
      <c r="L37" s="9">
        <f ca="1">ROUND(テーブル11[[#This Row],[来街者]],-3)</f>
        <v>10000</v>
      </c>
      <c r="M37" s="9">
        <f ca="1">ROUND(テーブル11[[#This Row],[平日]],-1)</f>
        <v>20</v>
      </c>
      <c r="N37" s="9">
        <f ca="1">ROUND(テーブル11[[#This Row],[休日]],-1)</f>
        <v>40</v>
      </c>
      <c r="O37" s="9"/>
      <c r="P37" s="11"/>
      <c r="Q37" s="9" t="s">
        <v>36</v>
      </c>
      <c r="R37" s="9">
        <f ca="1">ROUND(テーブル1117[[#This Row],[居住者]],-3)</f>
        <v>54000</v>
      </c>
      <c r="S37" s="9">
        <f ca="1">ROUND(テーブル1117[[#This Row],[勤務者]],-3)</f>
        <v>11000</v>
      </c>
      <c r="T37" s="9">
        <f ca="1">ROUND(テーブル1117[[#This Row],[来街者]],-3)</f>
        <v>12000</v>
      </c>
      <c r="U37" s="9">
        <f ca="1">ROUND(テーブル1117[[#This Row],[平日]],-1)</f>
        <v>20</v>
      </c>
      <c r="V37" s="9">
        <f ca="1">ROUND(テーブル1117[[#This Row],[休日]],-1)</f>
        <v>60</v>
      </c>
      <c r="W37" s="9"/>
      <c r="Y37" s="9" t="s">
        <v>36</v>
      </c>
      <c r="Z37" s="9">
        <f ca="1">ROUND(テーブル111721[[#This Row],[居住者]],-3)</f>
        <v>55000</v>
      </c>
      <c r="AA37" s="9">
        <f ca="1">ROUND(テーブル111721[[#This Row],[勤務者]],-3)</f>
        <v>5000</v>
      </c>
      <c r="AB37" s="9">
        <f ca="1">ROUND(テーブル111721[[#This Row],[来街者]],-3)</f>
        <v>16000</v>
      </c>
      <c r="AC37" s="9">
        <f ca="1">ROUND(テーブル111721[[#This Row],[平日]],-1)</f>
        <v>30</v>
      </c>
      <c r="AD37" s="9">
        <f ca="1">ROUND(テーブル111721[[#This Row],[休日]],-1)</f>
        <v>60</v>
      </c>
      <c r="AE37" s="9"/>
      <c r="AG37" s="9" t="s">
        <v>36</v>
      </c>
      <c r="AH37">
        <f ca="1">ROUND(テーブル11172122[[#This Row],[居住者]],-3)</f>
        <v>43000</v>
      </c>
      <c r="AI37">
        <f ca="1">ROUND(テーブル11172122[[#This Row],[勤務者]],-3)</f>
        <v>11000</v>
      </c>
      <c r="AJ37">
        <f ca="1">ROUND(テーブル11172122[[#This Row],[来街者]],-3)</f>
        <v>15000</v>
      </c>
      <c r="AK37">
        <f ca="1">ROUND(テーブル11172122[[#This Row],[平日]],-1)</f>
        <v>30</v>
      </c>
      <c r="AL37">
        <f ca="1">ROUND(テーブル11172122[[#This Row],[休日]],-1)</f>
        <v>60</v>
      </c>
    </row>
    <row r="38" spans="1:38" x14ac:dyDescent="0.55000000000000004">
      <c r="A38" s="7" t="s">
        <v>37</v>
      </c>
      <c r="B38" s="9">
        <f ca="1">ROUND(テーブル10[[#This Row],[居住者]],-3)</f>
        <v>75000</v>
      </c>
      <c r="C38" s="9">
        <f ca="1">ROUND(テーブル10[[#This Row],[勤務者]],-3)</f>
        <v>15000</v>
      </c>
      <c r="D38" s="9">
        <f ca="1">ROUND(テーブル10[[#This Row],[来街者]],-3)</f>
        <v>12000</v>
      </c>
      <c r="E38" s="9">
        <f ca="1">ROUND(テーブル10[[#This Row],[平日]],-1)</f>
        <v>20</v>
      </c>
      <c r="F38" s="9">
        <f ca="1">ROUND(テーブル10[[#This Row],[休日]],-1)</f>
        <v>60</v>
      </c>
      <c r="G38" s="9"/>
      <c r="I38" s="7" t="s">
        <v>37</v>
      </c>
      <c r="J38" s="9">
        <f ca="1">ROUND(テーブル11[[#This Row],[居住者]],-3)</f>
        <v>67000</v>
      </c>
      <c r="K38" s="9">
        <f ca="1">ROUND(テーブル11[[#This Row],[勤務者]],-3)</f>
        <v>13000</v>
      </c>
      <c r="L38" s="9">
        <f ca="1">ROUND(テーブル11[[#This Row],[来街者]],-3)</f>
        <v>10000</v>
      </c>
      <c r="M38" s="9">
        <f ca="1">ROUND(テーブル11[[#This Row],[平日]],-1)</f>
        <v>20</v>
      </c>
      <c r="N38" s="9">
        <f ca="1">ROUND(テーブル11[[#This Row],[休日]],-1)</f>
        <v>40</v>
      </c>
      <c r="O38" s="9"/>
      <c r="P38" s="11"/>
      <c r="Q38" s="9" t="s">
        <v>37</v>
      </c>
      <c r="R38" s="9">
        <f ca="1">ROUND(テーブル1117[[#This Row],[居住者]],-3)</f>
        <v>54000</v>
      </c>
      <c r="S38" s="9">
        <f ca="1">ROUND(テーブル1117[[#This Row],[勤務者]],-3)</f>
        <v>11000</v>
      </c>
      <c r="T38" s="9">
        <f ca="1">ROUND(テーブル1117[[#This Row],[来街者]],-3)</f>
        <v>12000</v>
      </c>
      <c r="U38" s="9">
        <f ca="1">ROUND(テーブル1117[[#This Row],[平日]],-1)</f>
        <v>20</v>
      </c>
      <c r="V38" s="9">
        <f ca="1">ROUND(テーブル1117[[#This Row],[休日]],-1)</f>
        <v>60</v>
      </c>
      <c r="W38" s="9"/>
      <c r="Y38" s="9" t="s">
        <v>37</v>
      </c>
      <c r="Z38" s="9">
        <f ca="1">ROUND(テーブル111721[[#This Row],[居住者]],-3)</f>
        <v>54000</v>
      </c>
      <c r="AA38" s="9">
        <f ca="1">ROUND(テーブル111721[[#This Row],[勤務者]],-3)</f>
        <v>6000</v>
      </c>
      <c r="AB38" s="9">
        <f ca="1">ROUND(テーブル111721[[#This Row],[来街者]],-3)</f>
        <v>16000</v>
      </c>
      <c r="AC38" s="9">
        <f ca="1">ROUND(テーブル111721[[#This Row],[平日]],-1)</f>
        <v>30</v>
      </c>
      <c r="AD38" s="9">
        <f ca="1">ROUND(テーブル111721[[#This Row],[休日]],-1)</f>
        <v>60</v>
      </c>
      <c r="AE38" s="9"/>
      <c r="AG38" s="9" t="s">
        <v>37</v>
      </c>
      <c r="AH38">
        <f ca="1">ROUND(テーブル11172122[[#This Row],[居住者]],-3)</f>
        <v>44000</v>
      </c>
      <c r="AI38">
        <f ca="1">ROUND(テーブル11172122[[#This Row],[勤務者]],-3)</f>
        <v>11000</v>
      </c>
      <c r="AJ38">
        <f ca="1">ROUND(テーブル11172122[[#This Row],[来街者]],-3)</f>
        <v>15000</v>
      </c>
      <c r="AK38">
        <f ca="1">ROUND(テーブル11172122[[#This Row],[平日]],-1)</f>
        <v>30</v>
      </c>
      <c r="AL38">
        <f ca="1">ROUND(テーブル11172122[[#This Row],[休日]],-1)</f>
        <v>50</v>
      </c>
    </row>
    <row r="39" spans="1:38" x14ac:dyDescent="0.55000000000000004">
      <c r="A39" s="7" t="s">
        <v>38</v>
      </c>
      <c r="B39" s="9">
        <f ca="1">ROUND(テーブル10[[#This Row],[居住者]],-3)</f>
        <v>73000</v>
      </c>
      <c r="C39" s="9">
        <f ca="1">ROUND(テーブル10[[#This Row],[勤務者]],-3)</f>
        <v>16000</v>
      </c>
      <c r="D39" s="9">
        <f ca="1">ROUND(テーブル10[[#This Row],[来街者]],-3)</f>
        <v>12000</v>
      </c>
      <c r="E39" s="9">
        <f ca="1">ROUND(テーブル10[[#This Row],[平日]],-1)</f>
        <v>20</v>
      </c>
      <c r="F39" s="9">
        <f ca="1">ROUND(テーブル10[[#This Row],[休日]],-1)</f>
        <v>60</v>
      </c>
      <c r="G39" s="9"/>
      <c r="I39" s="7" t="s">
        <v>38</v>
      </c>
      <c r="J39" s="9">
        <f ca="1">ROUND(テーブル11[[#This Row],[居住者]],-3)</f>
        <v>63000</v>
      </c>
      <c r="K39" s="9">
        <f ca="1">ROUND(テーブル11[[#This Row],[勤務者]],-3)</f>
        <v>13000</v>
      </c>
      <c r="L39" s="9">
        <f ca="1">ROUND(テーブル11[[#This Row],[来街者]],-3)</f>
        <v>10000</v>
      </c>
      <c r="M39" s="9">
        <f ca="1">ROUND(テーブル11[[#This Row],[平日]],-1)</f>
        <v>20</v>
      </c>
      <c r="N39" s="9">
        <f ca="1">ROUND(テーブル11[[#This Row],[休日]],-1)</f>
        <v>40</v>
      </c>
      <c r="O39" s="9"/>
      <c r="P39" s="11"/>
      <c r="Q39" s="9" t="s">
        <v>38</v>
      </c>
      <c r="R39" s="9">
        <f ca="1">ROUND(テーブル1117[[#This Row],[居住者]],-3)</f>
        <v>51000</v>
      </c>
      <c r="S39" s="9">
        <f ca="1">ROUND(テーブル1117[[#This Row],[勤務者]],-3)</f>
        <v>11000</v>
      </c>
      <c r="T39" s="9">
        <f ca="1">ROUND(テーブル1117[[#This Row],[来街者]],-3)</f>
        <v>12000</v>
      </c>
      <c r="U39" s="9">
        <f ca="1">ROUND(テーブル1117[[#This Row],[平日]],-1)</f>
        <v>20</v>
      </c>
      <c r="V39" s="9">
        <f ca="1">ROUND(テーブル1117[[#This Row],[休日]],-1)</f>
        <v>50</v>
      </c>
      <c r="W39" s="9"/>
      <c r="Y39" s="9" t="s">
        <v>38</v>
      </c>
      <c r="Z39" s="9">
        <f ca="1">ROUND(テーブル111721[[#This Row],[居住者]],-3)</f>
        <v>53000</v>
      </c>
      <c r="AA39" s="9">
        <f ca="1">ROUND(テーブル111721[[#This Row],[勤務者]],-3)</f>
        <v>6000</v>
      </c>
      <c r="AB39" s="9">
        <f ca="1">ROUND(テーブル111721[[#This Row],[来街者]],-3)</f>
        <v>15000</v>
      </c>
      <c r="AC39" s="9">
        <f ca="1">ROUND(テーブル111721[[#This Row],[平日]],-1)</f>
        <v>30</v>
      </c>
      <c r="AD39" s="9">
        <f ca="1">ROUND(テーブル111721[[#This Row],[休日]],-1)</f>
        <v>50</v>
      </c>
      <c r="AE39" s="9"/>
      <c r="AG39" s="9" t="s">
        <v>38</v>
      </c>
      <c r="AH39">
        <f ca="1">ROUND(テーブル11172122[[#This Row],[居住者]],-3)</f>
        <v>44000</v>
      </c>
      <c r="AI39">
        <f ca="1">ROUND(テーブル11172122[[#This Row],[勤務者]],-3)</f>
        <v>11000</v>
      </c>
      <c r="AJ39">
        <f ca="1">ROUND(テーブル11172122[[#This Row],[来街者]],-3)</f>
        <v>14000</v>
      </c>
      <c r="AK39">
        <f ca="1">ROUND(テーブル11172122[[#This Row],[平日]],-1)</f>
        <v>30</v>
      </c>
      <c r="AL39">
        <f ca="1">ROUND(テーブル11172122[[#This Row],[休日]],-1)</f>
        <v>50</v>
      </c>
    </row>
    <row r="40" spans="1:38" x14ac:dyDescent="0.55000000000000004">
      <c r="A40" s="7" t="s">
        <v>39</v>
      </c>
      <c r="B40" s="9">
        <f ca="1">ROUND(テーブル10[[#This Row],[居住者]],-3)</f>
        <v>73000</v>
      </c>
      <c r="C40" s="9">
        <f ca="1">ROUND(テーブル10[[#This Row],[勤務者]],-3)</f>
        <v>16000</v>
      </c>
      <c r="D40" s="9">
        <f ca="1">ROUND(テーブル10[[#This Row],[来街者]],-3)</f>
        <v>12000</v>
      </c>
      <c r="E40" s="9">
        <f ca="1">ROUND(テーブル10[[#This Row],[平日]],-1)</f>
        <v>20</v>
      </c>
      <c r="F40" s="9">
        <f ca="1">ROUND(テーブル10[[#This Row],[休日]],-1)</f>
        <v>50</v>
      </c>
      <c r="G40" s="9"/>
      <c r="I40" s="7" t="s">
        <v>39</v>
      </c>
      <c r="J40" s="9">
        <f ca="1">ROUND(テーブル11[[#This Row],[居住者]],-3)</f>
        <v>59000</v>
      </c>
      <c r="K40" s="9">
        <f ca="1">ROUND(テーブル11[[#This Row],[勤務者]],-3)</f>
        <v>13000</v>
      </c>
      <c r="L40" s="9">
        <f ca="1">ROUND(テーブル11[[#This Row],[来街者]],-3)</f>
        <v>10000</v>
      </c>
      <c r="M40" s="9">
        <f ca="1">ROUND(テーブル11[[#This Row],[平日]],-1)</f>
        <v>20</v>
      </c>
      <c r="N40" s="9">
        <f ca="1">ROUND(テーブル11[[#This Row],[休日]],-1)</f>
        <v>40</v>
      </c>
      <c r="O40" s="9"/>
      <c r="P40" s="11"/>
      <c r="Q40" s="9" t="s">
        <v>39</v>
      </c>
      <c r="R40" s="9">
        <f ca="1">ROUND(テーブル1117[[#This Row],[居住者]],-3)</f>
        <v>49000</v>
      </c>
      <c r="S40" s="9">
        <f ca="1">ROUND(テーブル1117[[#This Row],[勤務者]],-3)</f>
        <v>11000</v>
      </c>
      <c r="T40" s="9">
        <f ca="1">ROUND(テーブル1117[[#This Row],[来街者]],-3)</f>
        <v>12000</v>
      </c>
      <c r="U40" s="9">
        <f ca="1">ROUND(テーブル1117[[#This Row],[平日]],-1)</f>
        <v>20</v>
      </c>
      <c r="V40" s="9">
        <f ca="1">ROUND(テーブル1117[[#This Row],[休日]],-1)</f>
        <v>50</v>
      </c>
      <c r="W40" s="9"/>
      <c r="Y40" s="9" t="s">
        <v>39</v>
      </c>
      <c r="Z40" s="9">
        <f ca="1">ROUND(テーブル111721[[#This Row],[居住者]],-3)</f>
        <v>53000</v>
      </c>
      <c r="AA40" s="9">
        <f ca="1">ROUND(テーブル111721[[#This Row],[勤務者]],-3)</f>
        <v>6000</v>
      </c>
      <c r="AB40" s="9">
        <f ca="1">ROUND(テーブル111721[[#This Row],[来街者]],-3)</f>
        <v>13000</v>
      </c>
      <c r="AC40" s="9">
        <f ca="1">ROUND(テーブル111721[[#This Row],[平日]],-1)</f>
        <v>30</v>
      </c>
      <c r="AD40" s="9">
        <f ca="1">ROUND(テーブル111721[[#This Row],[休日]],-1)</f>
        <v>50</v>
      </c>
      <c r="AE40" s="9"/>
      <c r="AG40" s="9" t="s">
        <v>39</v>
      </c>
      <c r="AH40">
        <f ca="1">ROUND(テーブル11172122[[#This Row],[居住者]],-3)</f>
        <v>44000</v>
      </c>
      <c r="AI40">
        <f ca="1">ROUND(テーブル11172122[[#This Row],[勤務者]],-3)</f>
        <v>12000</v>
      </c>
      <c r="AJ40">
        <f ca="1">ROUND(テーブル11172122[[#This Row],[来街者]],-3)</f>
        <v>14000</v>
      </c>
      <c r="AK40">
        <f ca="1">ROUND(テーブル11172122[[#This Row],[平日]],-1)</f>
        <v>30</v>
      </c>
      <c r="AL40">
        <f ca="1">ROUND(テーブル11172122[[#This Row],[休日]],-1)</f>
        <v>50</v>
      </c>
    </row>
    <row r="41" spans="1:38" x14ac:dyDescent="0.55000000000000004">
      <c r="A41" s="7" t="s">
        <v>40</v>
      </c>
      <c r="B41" s="9">
        <f ca="1">ROUND(テーブル10[[#This Row],[居住者]],-3)</f>
        <v>72000</v>
      </c>
      <c r="C41" s="9">
        <f ca="1">ROUND(テーブル10[[#This Row],[勤務者]],-3)</f>
        <v>16000</v>
      </c>
      <c r="D41" s="9">
        <f ca="1">ROUND(テーブル10[[#This Row],[来街者]],-3)</f>
        <v>12000</v>
      </c>
      <c r="E41" s="9">
        <f ca="1">ROUND(テーブル10[[#This Row],[平日]],-1)</f>
        <v>20</v>
      </c>
      <c r="F41" s="9">
        <f ca="1">ROUND(テーブル10[[#This Row],[休日]],-1)</f>
        <v>50</v>
      </c>
      <c r="G41" s="9"/>
      <c r="I41" s="7" t="s">
        <v>40</v>
      </c>
      <c r="J41" s="9">
        <f ca="1">ROUND(テーブル11[[#This Row],[居住者]],-3)</f>
        <v>57000</v>
      </c>
      <c r="K41" s="9">
        <f ca="1">ROUND(テーブル11[[#This Row],[勤務者]],-3)</f>
        <v>13000</v>
      </c>
      <c r="L41" s="9">
        <f ca="1">ROUND(テーブル11[[#This Row],[来街者]],-3)</f>
        <v>8000</v>
      </c>
      <c r="M41" s="9">
        <f ca="1">ROUND(テーブル11[[#This Row],[平日]],-1)</f>
        <v>20</v>
      </c>
      <c r="N41" s="9">
        <f ca="1">ROUND(テーブル11[[#This Row],[休日]],-1)</f>
        <v>40</v>
      </c>
      <c r="O41" s="9"/>
      <c r="P41" s="11"/>
      <c r="Q41" s="9" t="s">
        <v>40</v>
      </c>
      <c r="R41" s="9">
        <f ca="1">ROUND(テーブル1117[[#This Row],[居住者]],-3)</f>
        <v>48000</v>
      </c>
      <c r="S41" s="9">
        <f ca="1">ROUND(テーブル1117[[#This Row],[勤務者]],-3)</f>
        <v>11000</v>
      </c>
      <c r="T41" s="9">
        <f ca="1">ROUND(テーブル1117[[#This Row],[来街者]],-3)</f>
        <v>11000</v>
      </c>
      <c r="U41" s="9">
        <f ca="1">ROUND(テーブル1117[[#This Row],[平日]],-1)</f>
        <v>20</v>
      </c>
      <c r="V41" s="9">
        <f ca="1">ROUND(テーブル1117[[#This Row],[休日]],-1)</f>
        <v>50</v>
      </c>
      <c r="W41" s="9"/>
      <c r="Y41" s="9" t="s">
        <v>40</v>
      </c>
      <c r="Z41" s="9">
        <f ca="1">ROUND(テーブル111721[[#This Row],[居住者]],-3)</f>
        <v>52000</v>
      </c>
      <c r="AA41" s="9">
        <f ca="1">ROUND(テーブル111721[[#This Row],[勤務者]],-3)</f>
        <v>6000</v>
      </c>
      <c r="AB41" s="9">
        <f ca="1">ROUND(テーブル111721[[#This Row],[来街者]],-3)</f>
        <v>13000</v>
      </c>
      <c r="AC41" s="9">
        <f ca="1">ROUND(テーブル111721[[#This Row],[平日]],-1)</f>
        <v>30</v>
      </c>
      <c r="AD41" s="9">
        <f ca="1">ROUND(テーブル111721[[#This Row],[休日]],-1)</f>
        <v>50</v>
      </c>
      <c r="AE41" s="9"/>
      <c r="AG41" s="9" t="s">
        <v>40</v>
      </c>
      <c r="AH41">
        <f ca="1">ROUND(テーブル11172122[[#This Row],[居住者]],-3)</f>
        <v>44000</v>
      </c>
      <c r="AI41">
        <f ca="1">ROUND(テーブル11172122[[#This Row],[勤務者]],-3)</f>
        <v>12000</v>
      </c>
      <c r="AJ41">
        <f ca="1">ROUND(テーブル11172122[[#This Row],[来街者]],-3)</f>
        <v>13000</v>
      </c>
      <c r="AK41">
        <f ca="1">ROUND(テーブル11172122[[#This Row],[平日]],-1)</f>
        <v>30</v>
      </c>
      <c r="AL41">
        <f ca="1">ROUND(テーブル11172122[[#This Row],[休日]],-1)</f>
        <v>50</v>
      </c>
    </row>
    <row r="42" spans="1:38" x14ac:dyDescent="0.55000000000000004">
      <c r="A42" s="7" t="s">
        <v>41</v>
      </c>
      <c r="B42" s="9">
        <f ca="1">ROUND(テーブル10[[#This Row],[居住者]],-3)</f>
        <v>57000</v>
      </c>
      <c r="C42" s="9">
        <f ca="1">ROUND(テーブル10[[#This Row],[勤務者]],-3)</f>
        <v>12000</v>
      </c>
      <c r="D42" s="9">
        <f ca="1">ROUND(テーブル10[[#This Row],[来街者]],-3)</f>
        <v>11000</v>
      </c>
      <c r="E42" s="9">
        <f ca="1">ROUND(テーブル10[[#This Row],[平日]],-1)</f>
        <v>20</v>
      </c>
      <c r="F42" s="9">
        <f ca="1">ROUND(テーブル10[[#This Row],[休日]],-1)</f>
        <v>50</v>
      </c>
      <c r="G42" s="9"/>
      <c r="I42" s="7" t="s">
        <v>41</v>
      </c>
      <c r="J42" s="9">
        <f ca="1">ROUND(テーブル11[[#This Row],[居住者]],-3)</f>
        <v>55000</v>
      </c>
      <c r="K42" s="9">
        <f ca="1">ROUND(テーブル11[[#This Row],[勤務者]],-3)</f>
        <v>10000</v>
      </c>
      <c r="L42" s="9">
        <f ca="1">ROUND(テーブル11[[#This Row],[来街者]],-3)</f>
        <v>9000</v>
      </c>
      <c r="M42" s="9">
        <f ca="1">ROUND(テーブル11[[#This Row],[平日]],-1)</f>
        <v>20</v>
      </c>
      <c r="N42" s="9">
        <f ca="1">ROUND(テーブル11[[#This Row],[休日]],-1)</f>
        <v>40</v>
      </c>
      <c r="O42" s="9"/>
      <c r="P42" s="11"/>
      <c r="Q42" s="9" t="s">
        <v>41</v>
      </c>
      <c r="R42" s="9">
        <f ca="1">ROUND(テーブル1117[[#This Row],[居住者]],-3)</f>
        <v>49000</v>
      </c>
      <c r="S42" s="9">
        <f ca="1">ROUND(テーブル1117[[#This Row],[勤務者]],-3)</f>
        <v>10000</v>
      </c>
      <c r="T42" s="9">
        <f ca="1">ROUND(テーブル1117[[#This Row],[来街者]],-3)</f>
        <v>11000</v>
      </c>
      <c r="U42" s="9">
        <f ca="1">ROUND(テーブル1117[[#This Row],[平日]],-1)</f>
        <v>20</v>
      </c>
      <c r="V42" s="9">
        <f ca="1">ROUND(テーブル1117[[#This Row],[休日]],-1)</f>
        <v>50</v>
      </c>
      <c r="W42" s="9"/>
      <c r="Y42" s="9" t="s">
        <v>41</v>
      </c>
      <c r="Z42" s="9">
        <f ca="1">ROUND(テーブル111721[[#This Row],[居住者]],-3)</f>
        <v>50000</v>
      </c>
      <c r="AA42" s="9">
        <f ca="1">ROUND(テーブル111721[[#This Row],[勤務者]],-3)</f>
        <v>4000</v>
      </c>
      <c r="AB42" s="9">
        <f ca="1">ROUND(テーブル111721[[#This Row],[来街者]],-3)</f>
        <v>14000</v>
      </c>
      <c r="AC42" s="9">
        <f ca="1">ROUND(テーブル111721[[#This Row],[平日]],-1)</f>
        <v>30</v>
      </c>
      <c r="AD42" s="9">
        <f ca="1">ROUND(テーブル111721[[#This Row],[休日]],-1)</f>
        <v>60</v>
      </c>
      <c r="AE42" s="9"/>
      <c r="AG42" s="9" t="s">
        <v>41</v>
      </c>
      <c r="AH42">
        <f ca="1">ROUND(テーブル11172122[[#This Row],[居住者]],-3)</f>
        <v>41000</v>
      </c>
      <c r="AI42">
        <f ca="1">ROUND(テーブル11172122[[#This Row],[勤務者]],-3)</f>
        <v>3000</v>
      </c>
      <c r="AJ42">
        <f ca="1">ROUND(テーブル11172122[[#This Row],[来街者]],-3)</f>
        <v>14000</v>
      </c>
      <c r="AK42">
        <f ca="1">ROUND(テーブル11172122[[#This Row],[平日]],-1)</f>
        <v>30</v>
      </c>
      <c r="AL42">
        <f ca="1">ROUND(テーブル11172122[[#This Row],[休日]],-1)</f>
        <v>50</v>
      </c>
    </row>
    <row r="43" spans="1:38" x14ac:dyDescent="0.55000000000000004">
      <c r="A43" s="7" t="s">
        <v>42</v>
      </c>
      <c r="B43" s="9">
        <f ca="1">ROUND(テーブル10[[#This Row],[居住者]],-3)</f>
        <v>58000</v>
      </c>
      <c r="C43" s="9">
        <f ca="1">ROUND(テーブル10[[#This Row],[勤務者]],-3)</f>
        <v>12000</v>
      </c>
      <c r="D43" s="9">
        <f ca="1">ROUND(テーブル10[[#This Row],[来街者]],-3)</f>
        <v>11000</v>
      </c>
      <c r="E43" s="9">
        <f ca="1">ROUND(テーブル10[[#This Row],[平日]],-1)</f>
        <v>20</v>
      </c>
      <c r="F43" s="9">
        <f ca="1">ROUND(テーブル10[[#This Row],[休日]],-1)</f>
        <v>50</v>
      </c>
      <c r="G43" s="9"/>
      <c r="I43" s="7" t="s">
        <v>42</v>
      </c>
      <c r="J43" s="9">
        <f ca="1">ROUND(テーブル11[[#This Row],[居住者]],-3)</f>
        <v>55000</v>
      </c>
      <c r="K43" s="9">
        <f ca="1">ROUND(テーブル11[[#This Row],[勤務者]],-3)</f>
        <v>10000</v>
      </c>
      <c r="L43" s="9">
        <f ca="1">ROUND(テーブル11[[#This Row],[来街者]],-3)</f>
        <v>10000</v>
      </c>
      <c r="M43" s="9">
        <f ca="1">ROUND(テーブル11[[#This Row],[平日]],-1)</f>
        <v>20</v>
      </c>
      <c r="N43" s="9">
        <f ca="1">ROUND(テーブル11[[#This Row],[休日]],-1)</f>
        <v>40</v>
      </c>
      <c r="O43" s="9"/>
      <c r="P43" s="11"/>
      <c r="Q43" s="9" t="s">
        <v>42</v>
      </c>
      <c r="R43" s="9">
        <f ca="1">ROUND(テーブル1117[[#This Row],[居住者]],-3)</f>
        <v>49000</v>
      </c>
      <c r="S43" s="9">
        <f ca="1">ROUND(テーブル1117[[#This Row],[勤務者]],-3)</f>
        <v>10000</v>
      </c>
      <c r="T43" s="9">
        <f ca="1">ROUND(テーブル1117[[#This Row],[来街者]],-3)</f>
        <v>12000</v>
      </c>
      <c r="U43" s="9">
        <f ca="1">ROUND(テーブル1117[[#This Row],[平日]],-1)</f>
        <v>20</v>
      </c>
      <c r="V43" s="9">
        <f ca="1">ROUND(テーブル1117[[#This Row],[休日]],-1)</f>
        <v>50</v>
      </c>
      <c r="W43" s="9"/>
      <c r="Y43" s="9" t="s">
        <v>42</v>
      </c>
      <c r="Z43" s="9">
        <f ca="1">ROUND(テーブル111721[[#This Row],[居住者]],-3)</f>
        <v>51000</v>
      </c>
      <c r="AA43" s="9">
        <f ca="1">ROUND(テーブル111721[[#This Row],[勤務者]],-3)</f>
        <v>4000</v>
      </c>
      <c r="AB43" s="9">
        <f ca="1">ROUND(テーブル111721[[#This Row],[来街者]],-3)</f>
        <v>14000</v>
      </c>
      <c r="AC43" s="9">
        <f ca="1">ROUND(テーブル111721[[#This Row],[平日]],-1)</f>
        <v>30</v>
      </c>
      <c r="AD43" s="9">
        <f ca="1">ROUND(テーブル111721[[#This Row],[休日]],-1)</f>
        <v>60</v>
      </c>
      <c r="AE43" s="9"/>
      <c r="AG43" s="9" t="s">
        <v>42</v>
      </c>
      <c r="AH43">
        <f ca="1">ROUND(テーブル11172122[[#This Row],[居住者]],-3)</f>
        <v>41000</v>
      </c>
      <c r="AI43">
        <f ca="1">ROUND(テーブル11172122[[#This Row],[勤務者]],-3)</f>
        <v>3000</v>
      </c>
      <c r="AJ43">
        <f ca="1">ROUND(テーブル11172122[[#This Row],[来街者]],-3)</f>
        <v>14000</v>
      </c>
      <c r="AK43">
        <f ca="1">ROUND(テーブル11172122[[#This Row],[平日]],-1)</f>
        <v>30</v>
      </c>
      <c r="AL43">
        <f ca="1">ROUND(テーブル11172122[[#This Row],[休日]],-1)</f>
        <v>50</v>
      </c>
    </row>
    <row r="44" spans="1:38" x14ac:dyDescent="0.55000000000000004">
      <c r="A44" s="7" t="s">
        <v>43</v>
      </c>
      <c r="B44" s="9">
        <f ca="1">ROUND(テーブル10[[#This Row],[居住者]],-3)</f>
        <v>58000</v>
      </c>
      <c r="C44" s="9">
        <f ca="1">ROUND(テーブル10[[#This Row],[勤務者]],-3)</f>
        <v>12000</v>
      </c>
      <c r="D44" s="9">
        <f ca="1">ROUND(テーブル10[[#This Row],[来街者]],-3)</f>
        <v>11000</v>
      </c>
      <c r="E44" s="9">
        <f ca="1">ROUND(テーブル10[[#This Row],[平日]],-1)</f>
        <v>20</v>
      </c>
      <c r="F44" s="9">
        <f ca="1">ROUND(テーブル10[[#This Row],[休日]],-1)</f>
        <v>50</v>
      </c>
      <c r="G44" s="9"/>
      <c r="I44" s="7" t="s">
        <v>43</v>
      </c>
      <c r="J44" s="9">
        <f ca="1">ROUND(テーブル11[[#This Row],[居住者]],-3)</f>
        <v>56000</v>
      </c>
      <c r="K44" s="9">
        <f ca="1">ROUND(テーブル11[[#This Row],[勤務者]],-3)</f>
        <v>10000</v>
      </c>
      <c r="L44" s="9">
        <f ca="1">ROUND(テーブル11[[#This Row],[来街者]],-3)</f>
        <v>9000</v>
      </c>
      <c r="M44" s="9">
        <f ca="1">ROUND(テーブル11[[#This Row],[平日]],-1)</f>
        <v>20</v>
      </c>
      <c r="N44" s="9">
        <f ca="1">ROUND(テーブル11[[#This Row],[休日]],-1)</f>
        <v>40</v>
      </c>
      <c r="O44" s="9"/>
      <c r="P44" s="11"/>
      <c r="Q44" s="9" t="s">
        <v>43</v>
      </c>
      <c r="R44" s="9">
        <f ca="1">ROUND(テーブル1117[[#This Row],[居住者]],-3)</f>
        <v>49000</v>
      </c>
      <c r="S44" s="9">
        <f ca="1">ROUND(テーブル1117[[#This Row],[勤務者]],-3)</f>
        <v>10000</v>
      </c>
      <c r="T44" s="9">
        <f ca="1">ROUND(テーブル1117[[#This Row],[来街者]],-3)</f>
        <v>11000</v>
      </c>
      <c r="U44" s="9">
        <f ca="1">ROUND(テーブル1117[[#This Row],[平日]],-1)</f>
        <v>20</v>
      </c>
      <c r="V44" s="9">
        <f ca="1">ROUND(テーブル1117[[#This Row],[休日]],-1)</f>
        <v>50</v>
      </c>
      <c r="W44" s="9"/>
      <c r="Y44" s="9" t="s">
        <v>43</v>
      </c>
      <c r="Z44" s="9">
        <f ca="1">ROUND(テーブル111721[[#This Row],[居住者]],-3)</f>
        <v>53000</v>
      </c>
      <c r="AA44" s="9">
        <f ca="1">ROUND(テーブル111721[[#This Row],[勤務者]],-3)</f>
        <v>4000</v>
      </c>
      <c r="AB44" s="9">
        <f ca="1">ROUND(テーブル111721[[#This Row],[来街者]],-3)</f>
        <v>13000</v>
      </c>
      <c r="AC44" s="9">
        <f ca="1">ROUND(テーブル111721[[#This Row],[平日]],-1)</f>
        <v>30</v>
      </c>
      <c r="AD44" s="9">
        <f ca="1">ROUND(テーブル111721[[#This Row],[休日]],-1)</f>
        <v>60</v>
      </c>
      <c r="AE44" s="9"/>
      <c r="AG44" s="9" t="s">
        <v>43</v>
      </c>
      <c r="AH44">
        <f ca="1">ROUND(テーブル11172122[[#This Row],[居住者]],-3)</f>
        <v>42000</v>
      </c>
      <c r="AI44">
        <f ca="1">ROUND(テーブル11172122[[#This Row],[勤務者]],-3)</f>
        <v>4000</v>
      </c>
      <c r="AJ44">
        <f ca="1">ROUND(テーブル11172122[[#This Row],[来街者]],-3)</f>
        <v>13000</v>
      </c>
      <c r="AK44">
        <f ca="1">ROUND(テーブル11172122[[#This Row],[平日]],-1)</f>
        <v>30</v>
      </c>
      <c r="AL44">
        <f ca="1">ROUND(テーブル11172122[[#This Row],[休日]],-1)</f>
        <v>50</v>
      </c>
    </row>
    <row r="45" spans="1:38" x14ac:dyDescent="0.55000000000000004">
      <c r="A45" s="7" t="s">
        <v>44</v>
      </c>
      <c r="B45" s="9">
        <f ca="1">ROUND(テーブル10[[#This Row],[居住者]],-3)</f>
        <v>58000</v>
      </c>
      <c r="C45" s="9">
        <f ca="1">ROUND(テーブル10[[#This Row],[勤務者]],-3)</f>
        <v>12000</v>
      </c>
      <c r="D45" s="9">
        <f ca="1">ROUND(テーブル10[[#This Row],[来街者]],-3)</f>
        <v>11000</v>
      </c>
      <c r="E45" s="9">
        <f ca="1">ROUND(テーブル10[[#This Row],[平日]],-1)</f>
        <v>20</v>
      </c>
      <c r="F45" s="9">
        <f ca="1">ROUND(テーブル10[[#This Row],[休日]],-1)</f>
        <v>50</v>
      </c>
      <c r="G45" s="9"/>
      <c r="I45" s="7" t="s">
        <v>44</v>
      </c>
      <c r="J45" s="9">
        <f ca="1">ROUND(テーブル11[[#This Row],[居住者]],-3)</f>
        <v>56000</v>
      </c>
      <c r="K45" s="9">
        <f ca="1">ROUND(テーブル11[[#This Row],[勤務者]],-3)</f>
        <v>10000</v>
      </c>
      <c r="L45" s="9">
        <f ca="1">ROUND(テーブル11[[#This Row],[来街者]],-3)</f>
        <v>9000</v>
      </c>
      <c r="M45" s="9">
        <f ca="1">ROUND(テーブル11[[#This Row],[平日]],-1)</f>
        <v>20</v>
      </c>
      <c r="N45" s="9">
        <f ca="1">ROUND(テーブル11[[#This Row],[休日]],-1)</f>
        <v>40</v>
      </c>
      <c r="O45" s="9"/>
      <c r="P45" s="11"/>
      <c r="Q45" s="9" t="s">
        <v>44</v>
      </c>
      <c r="R45" s="9">
        <f ca="1">ROUND(テーブル1117[[#This Row],[居住者]],-3)</f>
        <v>49000</v>
      </c>
      <c r="S45" s="9">
        <f ca="1">ROUND(テーブル1117[[#This Row],[勤務者]],-3)</f>
        <v>10000</v>
      </c>
      <c r="T45" s="9">
        <f ca="1">ROUND(テーブル1117[[#This Row],[来街者]],-3)</f>
        <v>11000</v>
      </c>
      <c r="U45" s="9">
        <f ca="1">ROUND(テーブル1117[[#This Row],[平日]],-1)</f>
        <v>30</v>
      </c>
      <c r="V45" s="9">
        <f ca="1">ROUND(テーブル1117[[#This Row],[休日]],-1)</f>
        <v>40</v>
      </c>
      <c r="W45" s="9"/>
      <c r="Y45" s="9" t="s">
        <v>44</v>
      </c>
      <c r="Z45" s="9">
        <f ca="1">ROUND(テーブル111721[[#This Row],[居住者]],-3)</f>
        <v>54000</v>
      </c>
      <c r="AA45" s="9">
        <f ca="1">ROUND(テーブル111721[[#This Row],[勤務者]],-3)</f>
        <v>4000</v>
      </c>
      <c r="AB45" s="9">
        <f ca="1">ROUND(テーブル111721[[#This Row],[来街者]],-3)</f>
        <v>14000</v>
      </c>
      <c r="AC45" s="9">
        <f ca="1">ROUND(テーブル111721[[#This Row],[平日]],-1)</f>
        <v>30</v>
      </c>
      <c r="AD45" s="9">
        <f ca="1">ROUND(テーブル111721[[#This Row],[休日]],-1)</f>
        <v>60</v>
      </c>
      <c r="AE45" s="9"/>
      <c r="AG45" s="9" t="s">
        <v>44</v>
      </c>
      <c r="AH45">
        <f ca="1">ROUND(テーブル11172122[[#This Row],[居住者]],-3)</f>
        <v>41000</v>
      </c>
      <c r="AI45">
        <f ca="1">ROUND(テーブル11172122[[#This Row],[勤務者]],-3)</f>
        <v>4000</v>
      </c>
      <c r="AJ45">
        <f ca="1">ROUND(テーブル11172122[[#This Row],[来街者]],-3)</f>
        <v>13000</v>
      </c>
      <c r="AK45">
        <f ca="1">ROUND(テーブル11172122[[#This Row],[平日]],-1)</f>
        <v>30</v>
      </c>
      <c r="AL45">
        <f ca="1">ROUND(テーブル11172122[[#This Row],[休日]],-1)</f>
        <v>50</v>
      </c>
    </row>
    <row r="46" spans="1:38" x14ac:dyDescent="0.55000000000000004">
      <c r="A46" s="7" t="s">
        <v>45</v>
      </c>
      <c r="B46" s="9">
        <f ca="1">ROUND(テーブル10[[#This Row],[居住者]],-3)</f>
        <v>58000</v>
      </c>
      <c r="C46" s="9">
        <f ca="1">ROUND(テーブル10[[#This Row],[勤務者]],-3)</f>
        <v>12000</v>
      </c>
      <c r="D46" s="9">
        <f ca="1">ROUND(テーブル10[[#This Row],[来街者]],-3)</f>
        <v>11000</v>
      </c>
      <c r="E46" s="9">
        <f ca="1">ROUND(テーブル10[[#This Row],[平日]],-1)</f>
        <v>20</v>
      </c>
      <c r="F46" s="9">
        <f ca="1">ROUND(テーブル10[[#This Row],[休日]],-1)</f>
        <v>50</v>
      </c>
      <c r="G46" s="9"/>
      <c r="I46" s="7" t="s">
        <v>45</v>
      </c>
      <c r="J46" s="9">
        <f ca="1">ROUND(テーブル11[[#This Row],[居住者]],-3)</f>
        <v>56000</v>
      </c>
      <c r="K46" s="9">
        <f ca="1">ROUND(テーブル11[[#This Row],[勤務者]],-3)</f>
        <v>10000</v>
      </c>
      <c r="L46" s="9">
        <f ca="1">ROUND(テーブル11[[#This Row],[来街者]],-3)</f>
        <v>9000</v>
      </c>
      <c r="M46" s="9">
        <f ca="1">ROUND(テーブル11[[#This Row],[平日]],-1)</f>
        <v>20</v>
      </c>
      <c r="N46" s="9">
        <f ca="1">ROUND(テーブル11[[#This Row],[休日]],-1)</f>
        <v>40</v>
      </c>
      <c r="O46" s="9"/>
      <c r="P46" s="11"/>
      <c r="Q46" s="9" t="s">
        <v>45</v>
      </c>
      <c r="R46" s="9">
        <f ca="1">ROUND(テーブル1117[[#This Row],[居住者]],-3)</f>
        <v>49000</v>
      </c>
      <c r="S46" s="9">
        <f ca="1">ROUND(テーブル1117[[#This Row],[勤務者]],-3)</f>
        <v>10000</v>
      </c>
      <c r="T46" s="9">
        <f ca="1">ROUND(テーブル1117[[#This Row],[来街者]],-3)</f>
        <v>12000</v>
      </c>
      <c r="U46" s="9">
        <f ca="1">ROUND(テーブル1117[[#This Row],[平日]],-1)</f>
        <v>20</v>
      </c>
      <c r="V46" s="9">
        <f ca="1">ROUND(テーブル1117[[#This Row],[休日]],-1)</f>
        <v>50</v>
      </c>
      <c r="W46" s="9"/>
      <c r="Y46" s="9" t="s">
        <v>45</v>
      </c>
      <c r="Z46" s="9">
        <f ca="1">ROUND(テーブル111721[[#This Row],[居住者]],-3)</f>
        <v>54000</v>
      </c>
      <c r="AA46" s="9">
        <f ca="1">ROUND(テーブル111721[[#This Row],[勤務者]],-3)</f>
        <v>4000</v>
      </c>
      <c r="AB46" s="9">
        <f ca="1">ROUND(テーブル111721[[#This Row],[来街者]],-3)</f>
        <v>15000</v>
      </c>
      <c r="AC46" s="9">
        <f ca="1">ROUND(テーブル111721[[#This Row],[平日]],-1)</f>
        <v>30</v>
      </c>
      <c r="AD46" s="9">
        <f ca="1">ROUND(テーブル111721[[#This Row],[休日]],-1)</f>
        <v>60</v>
      </c>
      <c r="AE46" s="9"/>
      <c r="AG46" s="9" t="s">
        <v>45</v>
      </c>
      <c r="AH46">
        <f ca="1">ROUND(テーブル11172122[[#This Row],[居住者]],-3)</f>
        <v>41000</v>
      </c>
      <c r="AI46">
        <f ca="1">ROUND(テーブル11172122[[#This Row],[勤務者]],-3)</f>
        <v>4000</v>
      </c>
      <c r="AJ46">
        <f ca="1">ROUND(テーブル11172122[[#This Row],[来街者]],-3)</f>
        <v>12000</v>
      </c>
      <c r="AK46">
        <f ca="1">ROUND(テーブル11172122[[#This Row],[平日]],-1)</f>
        <v>30</v>
      </c>
      <c r="AL46">
        <f ca="1">ROUND(テーブル11172122[[#This Row],[休日]],-1)</f>
        <v>50</v>
      </c>
    </row>
    <row r="47" spans="1:38" x14ac:dyDescent="0.55000000000000004">
      <c r="A47" s="7" t="s">
        <v>46</v>
      </c>
      <c r="B47" s="9">
        <f ca="1">ROUND(テーブル10[[#This Row],[居住者]],-3)</f>
        <v>59000</v>
      </c>
      <c r="C47" s="9">
        <f ca="1">ROUND(テーブル10[[#This Row],[勤務者]],-3)</f>
        <v>12000</v>
      </c>
      <c r="D47" s="9">
        <f ca="1">ROUND(テーブル10[[#This Row],[来街者]],-3)</f>
        <v>11000</v>
      </c>
      <c r="E47" s="9">
        <f ca="1">ROUND(テーブル10[[#This Row],[平日]],-1)</f>
        <v>20</v>
      </c>
      <c r="F47" s="9">
        <f ca="1">ROUND(テーブル10[[#This Row],[休日]],-1)</f>
        <v>50</v>
      </c>
      <c r="G47" s="9"/>
      <c r="I47" s="7" t="s">
        <v>46</v>
      </c>
      <c r="J47" s="9">
        <f ca="1">ROUND(テーブル11[[#This Row],[居住者]],-3)</f>
        <v>56000</v>
      </c>
      <c r="K47" s="9">
        <f ca="1">ROUND(テーブル11[[#This Row],[勤務者]],-3)</f>
        <v>10000</v>
      </c>
      <c r="L47" s="9">
        <f ca="1">ROUND(テーブル11[[#This Row],[来街者]],-3)</f>
        <v>9000</v>
      </c>
      <c r="M47" s="9">
        <f ca="1">ROUND(テーブル11[[#This Row],[平日]],-1)</f>
        <v>20</v>
      </c>
      <c r="N47" s="9">
        <f ca="1">ROUND(テーブル11[[#This Row],[休日]],-1)</f>
        <v>40</v>
      </c>
      <c r="O47" s="9"/>
      <c r="P47" s="11"/>
      <c r="Q47" s="9" t="s">
        <v>46</v>
      </c>
      <c r="R47" s="9">
        <f ca="1">ROUND(テーブル1117[[#This Row],[居住者]],-3)</f>
        <v>49000</v>
      </c>
      <c r="S47" s="9">
        <f ca="1">ROUND(テーブル1117[[#This Row],[勤務者]],-3)</f>
        <v>10000</v>
      </c>
      <c r="T47" s="9">
        <f ca="1">ROUND(テーブル1117[[#This Row],[来街者]],-3)</f>
        <v>13000</v>
      </c>
      <c r="U47" s="9">
        <f ca="1">ROUND(テーブル1117[[#This Row],[平日]],-1)</f>
        <v>30</v>
      </c>
      <c r="V47" s="9">
        <f ca="1">ROUND(テーブル1117[[#This Row],[休日]],-1)</f>
        <v>50</v>
      </c>
      <c r="W47" s="9"/>
      <c r="Y47" s="9" t="s">
        <v>46</v>
      </c>
      <c r="Z47" s="9">
        <f ca="1">ROUND(テーブル111721[[#This Row],[居住者]],-3)</f>
        <v>54000</v>
      </c>
      <c r="AA47" s="9">
        <f ca="1">ROUND(テーブル111721[[#This Row],[勤務者]],-3)</f>
        <v>4000</v>
      </c>
      <c r="AB47" s="9">
        <f ca="1">ROUND(テーブル111721[[#This Row],[来街者]],-3)</f>
        <v>17000</v>
      </c>
      <c r="AC47" s="9">
        <f ca="1">ROUND(テーブル111721[[#This Row],[平日]],-1)</f>
        <v>40</v>
      </c>
      <c r="AD47" s="9">
        <f ca="1">ROUND(テーブル111721[[#This Row],[休日]],-1)</f>
        <v>70</v>
      </c>
      <c r="AE47" s="9"/>
      <c r="AG47" s="9" t="s">
        <v>46</v>
      </c>
      <c r="AH47">
        <f ca="1">ROUND(テーブル11172122[[#This Row],[居住者]],-3)</f>
        <v>41000</v>
      </c>
      <c r="AI47">
        <f ca="1">ROUND(テーブル11172122[[#This Row],[勤務者]],-3)</f>
        <v>4000</v>
      </c>
      <c r="AJ47">
        <f ca="1">ROUND(テーブル11172122[[#This Row],[来街者]],-3)</f>
        <v>12000</v>
      </c>
      <c r="AK47">
        <f ca="1">ROUND(テーブル11172122[[#This Row],[平日]],-1)</f>
        <v>30</v>
      </c>
      <c r="AL47">
        <f ca="1">ROUND(テーブル11172122[[#This Row],[休日]],-1)</f>
        <v>50</v>
      </c>
    </row>
    <row r="48" spans="1:38" x14ac:dyDescent="0.55000000000000004">
      <c r="A48" s="7" t="s">
        <v>47</v>
      </c>
      <c r="B48" s="9">
        <f ca="1">ROUND(テーブル10[[#This Row],[居住者]],-3)</f>
        <v>60000</v>
      </c>
      <c r="C48" s="9">
        <f ca="1">ROUND(テーブル10[[#This Row],[勤務者]],-3)</f>
        <v>12000</v>
      </c>
      <c r="D48" s="9">
        <f ca="1">ROUND(テーブル10[[#This Row],[来街者]],-3)</f>
        <v>11000</v>
      </c>
      <c r="E48" s="9">
        <f ca="1">ROUND(テーブル10[[#This Row],[平日]],-1)</f>
        <v>20</v>
      </c>
      <c r="F48" s="9">
        <f ca="1">ROUND(テーブル10[[#This Row],[休日]],-1)</f>
        <v>50</v>
      </c>
      <c r="G48" s="9"/>
      <c r="I48" s="7" t="s">
        <v>47</v>
      </c>
      <c r="J48" s="9">
        <f ca="1">ROUND(テーブル11[[#This Row],[居住者]],-3)</f>
        <v>56000</v>
      </c>
      <c r="K48" s="9">
        <f ca="1">ROUND(テーブル11[[#This Row],[勤務者]],-3)</f>
        <v>10000</v>
      </c>
      <c r="L48" s="9">
        <f ca="1">ROUND(テーブル11[[#This Row],[来街者]],-3)</f>
        <v>10000</v>
      </c>
      <c r="M48" s="9">
        <f ca="1">ROUND(テーブル11[[#This Row],[平日]],-1)</f>
        <v>20</v>
      </c>
      <c r="N48" s="9">
        <f ca="1">ROUND(テーブル11[[#This Row],[休日]],-1)</f>
        <v>40</v>
      </c>
      <c r="O48" s="9"/>
      <c r="P48" s="11"/>
      <c r="Q48" s="9" t="s">
        <v>47</v>
      </c>
      <c r="R48" s="9">
        <f ca="1">ROUND(テーブル1117[[#This Row],[居住者]],-3)</f>
        <v>49000</v>
      </c>
      <c r="S48" s="9">
        <f ca="1">ROUND(テーブル1117[[#This Row],[勤務者]],-3)</f>
        <v>10000</v>
      </c>
      <c r="T48" s="9">
        <f ca="1">ROUND(テーブル1117[[#This Row],[来街者]],-3)</f>
        <v>16000</v>
      </c>
      <c r="U48" s="9">
        <f ca="1">ROUND(テーブル1117[[#This Row],[平日]],-1)</f>
        <v>40</v>
      </c>
      <c r="V48" s="9">
        <f ca="1">ROUND(テーブル1117[[#This Row],[休日]],-1)</f>
        <v>60</v>
      </c>
      <c r="W48" s="9"/>
      <c r="Y48" s="9" t="s">
        <v>47</v>
      </c>
      <c r="Z48" s="9">
        <f ca="1">ROUND(テーブル111721[[#This Row],[居住者]],-3)</f>
        <v>55000</v>
      </c>
      <c r="AA48" s="9">
        <f ca="1">ROUND(テーブル111721[[#This Row],[勤務者]],-3)</f>
        <v>4000</v>
      </c>
      <c r="AB48" s="9">
        <f ca="1">ROUND(テーブル111721[[#This Row],[来街者]],-3)</f>
        <v>17000</v>
      </c>
      <c r="AC48" s="9">
        <f ca="1">ROUND(テーブル111721[[#This Row],[平日]],-1)</f>
        <v>40</v>
      </c>
      <c r="AD48" s="9">
        <f ca="1">ROUND(テーブル111721[[#This Row],[休日]],-1)</f>
        <v>70</v>
      </c>
      <c r="AE48" s="9"/>
      <c r="AG48" s="9" t="s">
        <v>47</v>
      </c>
      <c r="AH48">
        <f ca="1">ROUND(テーブル11172122[[#This Row],[居住者]],-3)</f>
        <v>41000</v>
      </c>
      <c r="AI48">
        <f ca="1">ROUND(テーブル11172122[[#This Row],[勤務者]],-3)</f>
        <v>4000</v>
      </c>
      <c r="AJ48">
        <f ca="1">ROUND(テーブル11172122[[#This Row],[来街者]],-3)</f>
        <v>11000</v>
      </c>
      <c r="AK48">
        <f ca="1">ROUND(テーブル11172122[[#This Row],[平日]],-1)</f>
        <v>20</v>
      </c>
      <c r="AL48">
        <f ca="1">ROUND(テーブル11172122[[#This Row],[休日]],-1)</f>
        <v>50</v>
      </c>
    </row>
    <row r="49" spans="1:38" x14ac:dyDescent="0.55000000000000004">
      <c r="A49" s="7" t="s">
        <v>48</v>
      </c>
      <c r="B49" s="9">
        <f ca="1">ROUND(テーブル10[[#This Row],[居住者]],-3)</f>
        <v>60000</v>
      </c>
      <c r="C49" s="9">
        <f ca="1">ROUND(テーブル10[[#This Row],[勤務者]],-3)</f>
        <v>12000</v>
      </c>
      <c r="D49" s="9">
        <f ca="1">ROUND(テーブル10[[#This Row],[来街者]],-3)</f>
        <v>10000</v>
      </c>
      <c r="E49" s="9">
        <f ca="1">ROUND(テーブル10[[#This Row],[平日]],-1)</f>
        <v>20</v>
      </c>
      <c r="F49" s="9">
        <f ca="1">ROUND(テーブル10[[#This Row],[休日]],-1)</f>
        <v>50</v>
      </c>
      <c r="G49" s="9"/>
      <c r="I49" s="7" t="s">
        <v>48</v>
      </c>
      <c r="J49" s="9">
        <f ca="1">ROUND(テーブル11[[#This Row],[居住者]],-3)</f>
        <v>57000</v>
      </c>
      <c r="K49" s="9">
        <f ca="1">ROUND(テーブル11[[#This Row],[勤務者]],-3)</f>
        <v>11000</v>
      </c>
      <c r="L49" s="9">
        <f ca="1">ROUND(テーブル11[[#This Row],[来街者]],-3)</f>
        <v>11000</v>
      </c>
      <c r="M49" s="9">
        <f ca="1">ROUND(テーブル11[[#This Row],[平日]],-1)</f>
        <v>20</v>
      </c>
      <c r="N49" s="9">
        <f ca="1">ROUND(テーブル11[[#This Row],[休日]],-1)</f>
        <v>40</v>
      </c>
      <c r="O49" s="9"/>
      <c r="P49" s="11"/>
      <c r="Q49" s="9" t="s">
        <v>48</v>
      </c>
      <c r="R49" s="9">
        <f ca="1">ROUND(テーブル1117[[#This Row],[居住者]],-3)</f>
        <v>49000</v>
      </c>
      <c r="S49" s="9">
        <f ca="1">ROUND(テーブル1117[[#This Row],[勤務者]],-3)</f>
        <v>12000</v>
      </c>
      <c r="T49" s="9">
        <f ca="1">ROUND(テーブル1117[[#This Row],[来街者]],-3)</f>
        <v>18000</v>
      </c>
      <c r="U49" s="9">
        <f ca="1">ROUND(テーブル1117[[#This Row],[平日]],-1)</f>
        <v>40</v>
      </c>
      <c r="V49" s="9">
        <f ca="1">ROUND(テーブル1117[[#This Row],[休日]],-1)</f>
        <v>60</v>
      </c>
      <c r="W49" s="9"/>
      <c r="Y49" s="9" t="s">
        <v>48</v>
      </c>
      <c r="Z49" s="9">
        <f ca="1">ROUND(テーブル111721[[#This Row],[居住者]],-3)</f>
        <v>56000</v>
      </c>
      <c r="AA49" s="9">
        <f ca="1">ROUND(テーブル111721[[#This Row],[勤務者]],-3)</f>
        <v>4000</v>
      </c>
      <c r="AB49" s="9">
        <f ca="1">ROUND(テーブル111721[[#This Row],[来街者]],-3)</f>
        <v>18000</v>
      </c>
      <c r="AC49" s="9">
        <f ca="1">ROUND(テーブル111721[[#This Row],[平日]],-1)</f>
        <v>40</v>
      </c>
      <c r="AD49" s="9">
        <f ca="1">ROUND(テーブル111721[[#This Row],[休日]],-1)</f>
        <v>70</v>
      </c>
      <c r="AE49" s="9"/>
      <c r="AG49" s="9" t="s">
        <v>48</v>
      </c>
      <c r="AH49">
        <f ca="1">ROUND(テーブル11172122[[#This Row],[居住者]],-3)</f>
        <v>41000</v>
      </c>
      <c r="AI49">
        <f ca="1">ROUND(テーブル11172122[[#This Row],[勤務者]],-3)</f>
        <v>4000</v>
      </c>
      <c r="AJ49">
        <f ca="1">ROUND(テーブル11172122[[#This Row],[来街者]],-3)</f>
        <v>11000</v>
      </c>
      <c r="AK49">
        <f ca="1">ROUND(テーブル11172122[[#This Row],[平日]],-1)</f>
        <v>20</v>
      </c>
      <c r="AL49">
        <f ca="1">ROUND(テーブル11172122[[#This Row],[休日]],-1)</f>
        <v>50</v>
      </c>
    </row>
    <row r="50" spans="1:38" x14ac:dyDescent="0.55000000000000004">
      <c r="A50" s="7" t="s">
        <v>49</v>
      </c>
      <c r="B50" s="9">
        <f ca="1">ROUND(テーブル10[[#This Row],[居住者]],-3)</f>
        <v>60000</v>
      </c>
      <c r="C50" s="9">
        <f ca="1">ROUND(テーブル10[[#This Row],[勤務者]],-3)</f>
        <v>12000</v>
      </c>
      <c r="D50" s="9">
        <f ca="1">ROUND(テーブル10[[#This Row],[来街者]],-3)</f>
        <v>10000</v>
      </c>
      <c r="E50" s="9">
        <f ca="1">ROUND(テーブル10[[#This Row],[平日]],-1)</f>
        <v>20</v>
      </c>
      <c r="F50" s="9">
        <f ca="1">ROUND(テーブル10[[#This Row],[休日]],-1)</f>
        <v>50</v>
      </c>
      <c r="G50" s="9"/>
      <c r="I50" s="7" t="s">
        <v>49</v>
      </c>
      <c r="J50" s="9">
        <f ca="1">ROUND(テーブル11[[#This Row],[居住者]],-3)</f>
        <v>57000</v>
      </c>
      <c r="K50" s="9">
        <f ca="1">ROUND(テーブル11[[#This Row],[勤務者]],-3)</f>
        <v>12000</v>
      </c>
      <c r="L50" s="9">
        <f ca="1">ROUND(テーブル11[[#This Row],[来街者]],-3)</f>
        <v>14000</v>
      </c>
      <c r="M50" s="9">
        <f ca="1">ROUND(テーブル11[[#This Row],[平日]],-1)</f>
        <v>30</v>
      </c>
      <c r="N50" s="9">
        <f ca="1">ROUND(テーブル11[[#This Row],[休日]],-1)</f>
        <v>50</v>
      </c>
      <c r="O50" s="9"/>
      <c r="P50" s="11"/>
      <c r="Q50" s="9" t="s">
        <v>49</v>
      </c>
      <c r="R50" s="9">
        <f ca="1">ROUND(テーブル1117[[#This Row],[居住者]],-3)</f>
        <v>48000</v>
      </c>
      <c r="S50" s="9">
        <f ca="1">ROUND(テーブル1117[[#This Row],[勤務者]],-3)</f>
        <v>13000</v>
      </c>
      <c r="T50" s="9">
        <f ca="1">ROUND(テーブル1117[[#This Row],[来街者]],-3)</f>
        <v>21000</v>
      </c>
      <c r="U50" s="9">
        <f ca="1">ROUND(テーブル1117[[#This Row],[平日]],-1)</f>
        <v>50</v>
      </c>
      <c r="V50" s="9">
        <f ca="1">ROUND(テーブル1117[[#This Row],[休日]],-1)</f>
        <v>60</v>
      </c>
      <c r="W50" s="9"/>
      <c r="Y50" s="9" t="s">
        <v>49</v>
      </c>
      <c r="Z50" s="9">
        <f ca="1">ROUND(テーブル111721[[#This Row],[居住者]],-3)</f>
        <v>56000</v>
      </c>
      <c r="AA50" s="9">
        <f ca="1">ROUND(テーブル111721[[#This Row],[勤務者]],-3)</f>
        <v>4000</v>
      </c>
      <c r="AB50" s="9">
        <f ca="1">ROUND(テーブル111721[[#This Row],[来街者]],-3)</f>
        <v>18000</v>
      </c>
      <c r="AC50" s="9">
        <f ca="1">ROUND(テーブル111721[[#This Row],[平日]],-1)</f>
        <v>40</v>
      </c>
      <c r="AD50" s="9">
        <f ca="1">ROUND(テーブル111721[[#This Row],[休日]],-1)</f>
        <v>70</v>
      </c>
      <c r="AE50" s="9"/>
      <c r="AG50" s="9" t="s">
        <v>49</v>
      </c>
      <c r="AH50">
        <f ca="1">ROUND(テーブル11172122[[#This Row],[居住者]],-3)</f>
        <v>41000</v>
      </c>
      <c r="AI50">
        <f ca="1">ROUND(テーブル11172122[[#This Row],[勤務者]],-3)</f>
        <v>4000</v>
      </c>
      <c r="AJ50">
        <f ca="1">ROUND(テーブル11172122[[#This Row],[来街者]],-3)</f>
        <v>11000</v>
      </c>
      <c r="AK50">
        <f ca="1">ROUND(テーブル11172122[[#This Row],[平日]],-1)</f>
        <v>20</v>
      </c>
      <c r="AL50">
        <f ca="1">ROUND(テーブル11172122[[#This Row],[休日]],-1)</f>
        <v>40</v>
      </c>
    </row>
    <row r="51" spans="1:38" x14ac:dyDescent="0.55000000000000004">
      <c r="A51" s="7" t="s">
        <v>50</v>
      </c>
      <c r="B51" s="9">
        <f ca="1">ROUND(テーブル10[[#This Row],[居住者]],-3)</f>
        <v>59000</v>
      </c>
      <c r="C51" s="9">
        <f ca="1">ROUND(テーブル10[[#This Row],[勤務者]],-3)</f>
        <v>12000</v>
      </c>
      <c r="D51" s="9">
        <f ca="1">ROUND(テーブル10[[#This Row],[来街者]],-3)</f>
        <v>11000</v>
      </c>
      <c r="E51" s="9">
        <f ca="1">ROUND(テーブル10[[#This Row],[平日]],-1)</f>
        <v>20</v>
      </c>
      <c r="F51" s="9">
        <f ca="1">ROUND(テーブル10[[#This Row],[休日]],-1)</f>
        <v>50</v>
      </c>
      <c r="G51" s="9"/>
      <c r="I51" s="7" t="s">
        <v>50</v>
      </c>
      <c r="J51" s="9">
        <f ca="1">ROUND(テーブル11[[#This Row],[居住者]],-3)</f>
        <v>58000</v>
      </c>
      <c r="K51" s="9">
        <f ca="1">ROUND(テーブル11[[#This Row],[勤務者]],-3)</f>
        <v>12000</v>
      </c>
      <c r="L51" s="9">
        <f ca="1">ROUND(テーブル11[[#This Row],[来街者]],-3)</f>
        <v>17000</v>
      </c>
      <c r="M51" s="9">
        <f ca="1">ROUND(テーブル11[[#This Row],[平日]],-1)</f>
        <v>40</v>
      </c>
      <c r="N51" s="9">
        <f ca="1">ROUND(テーブル11[[#This Row],[休日]],-1)</f>
        <v>70</v>
      </c>
      <c r="O51" s="9"/>
      <c r="P51" s="11"/>
      <c r="Q51" s="9" t="s">
        <v>50</v>
      </c>
      <c r="R51" s="9">
        <f ca="1">ROUND(テーブル1117[[#This Row],[居住者]],-3)</f>
        <v>48000</v>
      </c>
      <c r="S51" s="9">
        <f ca="1">ROUND(テーブル1117[[#This Row],[勤務者]],-3)</f>
        <v>13000</v>
      </c>
      <c r="T51" s="9">
        <f ca="1">ROUND(テーブル1117[[#This Row],[来街者]],-3)</f>
        <v>24000</v>
      </c>
      <c r="U51" s="9">
        <f ca="1">ROUND(テーブル1117[[#This Row],[平日]],-1)</f>
        <v>60</v>
      </c>
      <c r="V51" s="9">
        <f ca="1">ROUND(テーブル1117[[#This Row],[休日]],-1)</f>
        <v>80</v>
      </c>
      <c r="W51" s="9"/>
      <c r="Y51" s="9" t="s">
        <v>50</v>
      </c>
      <c r="Z51" s="9">
        <f ca="1">ROUND(テーブル111721[[#This Row],[居住者]],-3)</f>
        <v>56000</v>
      </c>
      <c r="AA51" s="9">
        <f ca="1">ROUND(テーブル111721[[#This Row],[勤務者]],-3)</f>
        <v>4000</v>
      </c>
      <c r="AB51" s="9">
        <f ca="1">ROUND(テーブル111721[[#This Row],[来街者]],-3)</f>
        <v>21000</v>
      </c>
      <c r="AC51" s="9">
        <f ca="1">ROUND(テーブル111721[[#This Row],[平日]],-1)</f>
        <v>50</v>
      </c>
      <c r="AD51" s="9">
        <f ca="1">ROUND(テーブル111721[[#This Row],[休日]],-1)</f>
        <v>80</v>
      </c>
      <c r="AE51" s="9"/>
      <c r="AG51" s="9" t="s">
        <v>50</v>
      </c>
      <c r="AH51">
        <f ca="1">ROUND(テーブル11172122[[#This Row],[居住者]],-3)</f>
        <v>41000</v>
      </c>
      <c r="AI51">
        <f ca="1">ROUND(テーブル11172122[[#This Row],[勤務者]],-3)</f>
        <v>4000</v>
      </c>
      <c r="AJ51">
        <f ca="1">ROUND(テーブル11172122[[#This Row],[来街者]],-3)</f>
        <v>11000</v>
      </c>
      <c r="AK51">
        <f ca="1">ROUND(テーブル11172122[[#This Row],[平日]],-1)</f>
        <v>20</v>
      </c>
      <c r="AL51">
        <f ca="1">ROUND(テーブル11172122[[#This Row],[休日]],-1)</f>
        <v>50</v>
      </c>
    </row>
    <row r="53" spans="1:38" x14ac:dyDescent="0.55000000000000004">
      <c r="A53" t="s">
        <v>63</v>
      </c>
    </row>
    <row r="54" spans="1:38" x14ac:dyDescent="0.55000000000000004">
      <c r="A54" t="s">
        <v>64</v>
      </c>
    </row>
    <row r="56" spans="1:38" x14ac:dyDescent="0.55000000000000004">
      <c r="H56" s="1"/>
    </row>
    <row r="57" spans="1:38" x14ac:dyDescent="0.55000000000000004">
      <c r="H57" s="3"/>
    </row>
    <row r="58" spans="1:38" x14ac:dyDescent="0.55000000000000004">
      <c r="H58" s="10"/>
    </row>
    <row r="59" spans="1:38" x14ac:dyDescent="0.55000000000000004">
      <c r="H59" s="10"/>
    </row>
    <row r="60" spans="1:38" x14ac:dyDescent="0.55000000000000004">
      <c r="H60" s="10"/>
    </row>
    <row r="61" spans="1:38" x14ac:dyDescent="0.55000000000000004">
      <c r="H61" s="10"/>
    </row>
    <row r="62" spans="1:38" x14ac:dyDescent="0.55000000000000004">
      <c r="H62" s="10"/>
    </row>
    <row r="63" spans="1:38" x14ac:dyDescent="0.55000000000000004">
      <c r="H63" s="10"/>
    </row>
    <row r="64" spans="1:38" x14ac:dyDescent="0.55000000000000004">
      <c r="H64" s="10"/>
    </row>
    <row r="65" spans="8:8" x14ac:dyDescent="0.55000000000000004">
      <c r="H65" s="10"/>
    </row>
    <row r="66" spans="8:8" x14ac:dyDescent="0.55000000000000004">
      <c r="H66" s="10"/>
    </row>
    <row r="67" spans="8:8" x14ac:dyDescent="0.55000000000000004">
      <c r="H67" s="10"/>
    </row>
    <row r="68" spans="8:8" x14ac:dyDescent="0.55000000000000004">
      <c r="H68" s="10"/>
    </row>
    <row r="69" spans="8:8" x14ac:dyDescent="0.55000000000000004">
      <c r="H69" s="10"/>
    </row>
    <row r="70" spans="8:8" x14ac:dyDescent="0.55000000000000004">
      <c r="H70" s="10"/>
    </row>
    <row r="71" spans="8:8" x14ac:dyDescent="0.55000000000000004">
      <c r="H71" s="10"/>
    </row>
    <row r="72" spans="8:8" x14ac:dyDescent="0.55000000000000004">
      <c r="H72" s="10"/>
    </row>
    <row r="73" spans="8:8" x14ac:dyDescent="0.55000000000000004">
      <c r="H73" s="10"/>
    </row>
    <row r="74" spans="8:8" x14ac:dyDescent="0.55000000000000004">
      <c r="H74" s="10"/>
    </row>
    <row r="75" spans="8:8" x14ac:dyDescent="0.55000000000000004">
      <c r="H75" s="10"/>
    </row>
    <row r="76" spans="8:8" x14ac:dyDescent="0.55000000000000004">
      <c r="H76" s="10"/>
    </row>
    <row r="77" spans="8:8" x14ac:dyDescent="0.55000000000000004">
      <c r="H77" s="10"/>
    </row>
    <row r="78" spans="8:8" x14ac:dyDescent="0.55000000000000004">
      <c r="H78" s="10"/>
    </row>
    <row r="79" spans="8:8" x14ac:dyDescent="0.55000000000000004">
      <c r="H79" s="10"/>
    </row>
    <row r="80" spans="8:8" x14ac:dyDescent="0.55000000000000004">
      <c r="H80" s="10"/>
    </row>
    <row r="81" spans="8:8" x14ac:dyDescent="0.55000000000000004">
      <c r="H81" s="10"/>
    </row>
    <row r="82" spans="8:8" x14ac:dyDescent="0.55000000000000004">
      <c r="H82" s="10"/>
    </row>
    <row r="83" spans="8:8" x14ac:dyDescent="0.55000000000000004">
      <c r="H83" s="10"/>
    </row>
    <row r="84" spans="8:8" x14ac:dyDescent="0.55000000000000004">
      <c r="H84" s="10"/>
    </row>
    <row r="85" spans="8:8" x14ac:dyDescent="0.55000000000000004">
      <c r="H85" s="10"/>
    </row>
    <row r="86" spans="8:8" x14ac:dyDescent="0.55000000000000004">
      <c r="H86" s="10"/>
    </row>
    <row r="87" spans="8:8" x14ac:dyDescent="0.55000000000000004">
      <c r="H87" s="10"/>
    </row>
    <row r="88" spans="8:8" x14ac:dyDescent="0.55000000000000004">
      <c r="H88" s="10"/>
    </row>
    <row r="89" spans="8:8" x14ac:dyDescent="0.55000000000000004">
      <c r="H89" s="10"/>
    </row>
    <row r="90" spans="8:8" x14ac:dyDescent="0.55000000000000004">
      <c r="H90" s="10"/>
    </row>
    <row r="91" spans="8:8" x14ac:dyDescent="0.55000000000000004">
      <c r="H91" s="10"/>
    </row>
    <row r="92" spans="8:8" x14ac:dyDescent="0.55000000000000004">
      <c r="H92" s="10"/>
    </row>
    <row r="93" spans="8:8" x14ac:dyDescent="0.55000000000000004">
      <c r="H93" s="10"/>
    </row>
    <row r="94" spans="8:8" x14ac:dyDescent="0.55000000000000004">
      <c r="H94" s="10"/>
    </row>
    <row r="95" spans="8:8" x14ac:dyDescent="0.55000000000000004">
      <c r="H95" s="10"/>
    </row>
    <row r="96" spans="8:8" x14ac:dyDescent="0.55000000000000004">
      <c r="H96" s="10"/>
    </row>
    <row r="97" spans="8:8" x14ac:dyDescent="0.55000000000000004">
      <c r="H97" s="10"/>
    </row>
    <row r="98" spans="8:8" x14ac:dyDescent="0.55000000000000004">
      <c r="H98" s="10"/>
    </row>
    <row r="99" spans="8:8" x14ac:dyDescent="0.55000000000000004">
      <c r="H99" s="10"/>
    </row>
    <row r="100" spans="8:8" x14ac:dyDescent="0.55000000000000004">
      <c r="H100" s="10"/>
    </row>
    <row r="101" spans="8:8" x14ac:dyDescent="0.55000000000000004">
      <c r="H101" s="10"/>
    </row>
    <row r="102" spans="8:8" x14ac:dyDescent="0.55000000000000004">
      <c r="H102" s="10"/>
    </row>
    <row r="103" spans="8:8" x14ac:dyDescent="0.55000000000000004">
      <c r="H103" s="10"/>
    </row>
    <row r="104" spans="8:8" x14ac:dyDescent="0.55000000000000004">
      <c r="H104" s="10"/>
    </row>
    <row r="105" spans="8:8" x14ac:dyDescent="0.55000000000000004">
      <c r="H105" s="10"/>
    </row>
  </sheetData>
  <phoneticPr fontId="1"/>
  <pageMargins left="0.70866141732283461" right="0.70866141732283461" top="0.74803149606299213" bottom="0.74803149606299213" header="0.31496062992125984" footer="0.31496062992125984"/>
  <pageSetup paperSize="9" scale="49" orientation="landscape" r:id="rId1"/>
  <tableParts count="5">
    <tablePart r:id="rId2"/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4"/>
  <sheetViews>
    <sheetView topLeftCell="A22" zoomScale="40" zoomScaleNormal="40" workbookViewId="0">
      <selection activeCell="AQ45" sqref="AQ45"/>
    </sheetView>
  </sheetViews>
  <sheetFormatPr defaultRowHeight="18" x14ac:dyDescent="0.55000000000000004"/>
  <sheetData>
    <row r="1" spans="1:38" x14ac:dyDescent="0.55000000000000004">
      <c r="A1" s="2" t="s">
        <v>62</v>
      </c>
      <c r="I1" s="2"/>
    </row>
    <row r="2" spans="1:38" x14ac:dyDescent="0.55000000000000004">
      <c r="A2" t="s">
        <v>57</v>
      </c>
      <c r="E2" s="1"/>
      <c r="F2" s="1" t="s">
        <v>56</v>
      </c>
      <c r="G2" s="1"/>
      <c r="M2" s="1"/>
      <c r="N2" s="1"/>
      <c r="O2" s="1"/>
      <c r="U2" s="1"/>
      <c r="V2" s="1" t="s">
        <v>56</v>
      </c>
      <c r="W2" s="1"/>
      <c r="AD2" s="1" t="s">
        <v>56</v>
      </c>
      <c r="AE2" s="1"/>
      <c r="AL2" s="1" t="s">
        <v>56</v>
      </c>
    </row>
    <row r="3" spans="1:38" x14ac:dyDescent="0.55000000000000004">
      <c r="A3" s="6" t="s">
        <v>54</v>
      </c>
      <c r="B3" s="6" t="s">
        <v>0</v>
      </c>
      <c r="C3" s="6" t="s">
        <v>1</v>
      </c>
      <c r="D3" s="6" t="s">
        <v>2</v>
      </c>
      <c r="E3" s="6" t="s">
        <v>52</v>
      </c>
      <c r="F3" s="6" t="s">
        <v>53</v>
      </c>
      <c r="G3" s="6"/>
      <c r="I3" s="6" t="s">
        <v>55</v>
      </c>
      <c r="J3" s="6" t="s">
        <v>0</v>
      </c>
      <c r="K3" s="6" t="s">
        <v>1</v>
      </c>
      <c r="L3" s="6" t="s">
        <v>2</v>
      </c>
      <c r="M3" s="6" t="s">
        <v>52</v>
      </c>
      <c r="N3" s="6" t="s">
        <v>53</v>
      </c>
      <c r="O3" s="6"/>
      <c r="Q3" s="6" t="s">
        <v>65</v>
      </c>
      <c r="R3" s="6" t="s">
        <v>0</v>
      </c>
      <c r="S3" s="6" t="s">
        <v>1</v>
      </c>
      <c r="T3" s="6" t="s">
        <v>2</v>
      </c>
      <c r="U3" s="6" t="s">
        <v>52</v>
      </c>
      <c r="V3" s="6" t="s">
        <v>53</v>
      </c>
      <c r="W3" s="6"/>
      <c r="Y3" s="6" t="s">
        <v>68</v>
      </c>
      <c r="Z3" s="6" t="s">
        <v>0</v>
      </c>
      <c r="AA3" s="6" t="s">
        <v>1</v>
      </c>
      <c r="AB3" s="6" t="s">
        <v>2</v>
      </c>
      <c r="AC3" s="6" t="s">
        <v>52</v>
      </c>
      <c r="AD3" s="6" t="s">
        <v>53</v>
      </c>
      <c r="AE3" s="6"/>
      <c r="AG3" s="6" t="s">
        <v>69</v>
      </c>
      <c r="AH3" s="6" t="s">
        <v>0</v>
      </c>
      <c r="AI3" s="6" t="s">
        <v>1</v>
      </c>
      <c r="AJ3" s="6" t="s">
        <v>2</v>
      </c>
      <c r="AK3" s="6" t="s">
        <v>52</v>
      </c>
      <c r="AL3" s="6" t="s">
        <v>53</v>
      </c>
    </row>
    <row r="4" spans="1:38" x14ac:dyDescent="0.55000000000000004">
      <c r="A4" s="7" t="s">
        <v>3</v>
      </c>
      <c r="B4" s="8">
        <f ca="1">ROUND(テーブル12[[#This Row],[居住者]],-3)</f>
        <v>13000</v>
      </c>
      <c r="C4" s="8">
        <f ca="1">ROUND(テーブル12[[#This Row],[勤務者]],-2)</f>
        <v>800</v>
      </c>
      <c r="D4" s="8">
        <f ca="1">ROUND(テーブル12[[#This Row],[来街者]],-3)</f>
        <v>105000</v>
      </c>
      <c r="E4" s="8">
        <f ca="1">ROUND(テーブル12[[#This Row],[平日]],-2)</f>
        <v>300</v>
      </c>
      <c r="F4" s="8">
        <f ca="1">ROUND(テーブル12[[#This Row],[休日]],-2)</f>
        <v>300</v>
      </c>
      <c r="G4" s="8"/>
      <c r="I4" s="7" t="s">
        <v>3</v>
      </c>
      <c r="J4" s="9">
        <f ca="1">ROUND(テーブル13[[#This Row],[居住者]],-3)</f>
        <v>12000</v>
      </c>
      <c r="K4" s="9">
        <f ca="1">ROUND(テーブル13[[#This Row],[勤務者]],-2)</f>
        <v>300</v>
      </c>
      <c r="L4" s="9">
        <f ca="1">ROUND(テーブル13[[#This Row],[来街者]],-3)</f>
        <v>97000</v>
      </c>
      <c r="M4" s="9">
        <f ca="1">ROUND(テーブル13[[#This Row],[平日]],-2)</f>
        <v>200</v>
      </c>
      <c r="N4" s="9">
        <f ca="1">ROUND(テーブル13[[#This Row],[休日]],-2)</f>
        <v>300</v>
      </c>
      <c r="O4" s="9"/>
      <c r="P4" s="11"/>
      <c r="Q4" s="9" t="s">
        <v>3</v>
      </c>
      <c r="R4" s="9">
        <f ca="1">ROUND(テーブル1318[[#This Row],[居住者]],-3)</f>
        <v>9000</v>
      </c>
      <c r="S4" s="9">
        <f ca="1">ROUND(テーブル1318[[#This Row],[勤務者]],-2)</f>
        <v>700</v>
      </c>
      <c r="T4" s="9">
        <f ca="1">ROUND(テーブル1318[[#This Row],[来街者]],-3)</f>
        <v>135000</v>
      </c>
      <c r="U4" s="9">
        <f ca="1">ROUND(テーブル1318[[#This Row],[平日]],-2)</f>
        <v>400</v>
      </c>
      <c r="V4" s="9">
        <f ca="1">ROUND(テーブル1318[[#This Row],[休日]],-2)</f>
        <v>400</v>
      </c>
      <c r="W4" s="9"/>
      <c r="Y4" s="9" t="s">
        <v>3</v>
      </c>
      <c r="Z4" s="9">
        <f ca="1">ROUND(テーブル131825[[#This Row],[居住者]],-3)</f>
        <v>18000</v>
      </c>
      <c r="AA4" s="9">
        <f ca="1">ROUND(テーブル131825[[#This Row],[勤務者]],-2)</f>
        <v>100</v>
      </c>
      <c r="AB4" s="9">
        <f ca="1">ROUND(テーブル131825[[#This Row],[来街者]],-3)</f>
        <v>132000</v>
      </c>
      <c r="AC4" s="9">
        <f ca="1">ROUND(テーブル131825[[#This Row],[平日]],-2)</f>
        <v>300</v>
      </c>
      <c r="AD4" s="9">
        <f ca="1">ROUND(テーブル131825[[#This Row],[休日]],-2)</f>
        <v>400</v>
      </c>
      <c r="AE4" s="9"/>
      <c r="AG4" s="9" t="s">
        <v>3</v>
      </c>
      <c r="AH4">
        <f ca="1">ROUND(テーブル13182520[[#This Row],[居住者]],-3)</f>
        <v>20000</v>
      </c>
      <c r="AI4">
        <f ca="1">ROUND(テーブル13182520[[#This Row],[勤務者]],-3)</f>
        <v>2000</v>
      </c>
      <c r="AJ4">
        <f ca="1">ROUND(テーブル13182520[[#This Row],[来街者]],-3)</f>
        <v>100000</v>
      </c>
      <c r="AK4">
        <f ca="1">ROUND(テーブル13182520[[#This Row],[平日]],-2)</f>
        <v>200</v>
      </c>
      <c r="AL4">
        <f ca="1">ROUND(テーブル13182520[[#This Row],[休日]],-2)</f>
        <v>300</v>
      </c>
    </row>
    <row r="5" spans="1:38" x14ac:dyDescent="0.55000000000000004">
      <c r="A5" s="7" t="s">
        <v>4</v>
      </c>
      <c r="B5" s="8">
        <f ca="1">ROUND(テーブル12[[#This Row],[居住者]],-3)</f>
        <v>13000</v>
      </c>
      <c r="C5" s="8">
        <f ca="1">ROUND(テーブル12[[#This Row],[勤務者]],-2)</f>
        <v>800</v>
      </c>
      <c r="D5" s="8">
        <f ca="1">ROUND(テーブル12[[#This Row],[来街者]],-3)</f>
        <v>104000</v>
      </c>
      <c r="E5" s="8">
        <f ca="1">ROUND(テーブル12[[#This Row],[平日]],-2)</f>
        <v>300</v>
      </c>
      <c r="F5" s="8">
        <f ca="1">ROUND(テーブル12[[#This Row],[休日]],-2)</f>
        <v>300</v>
      </c>
      <c r="G5" s="8"/>
      <c r="I5" s="7" t="s">
        <v>4</v>
      </c>
      <c r="J5" s="9">
        <f ca="1">ROUND(テーブル13[[#This Row],[居住者]],-3)</f>
        <v>12000</v>
      </c>
      <c r="K5" s="9">
        <f ca="1">ROUND(テーブル13[[#This Row],[勤務者]],-2)</f>
        <v>300</v>
      </c>
      <c r="L5" s="9">
        <f ca="1">ROUND(テーブル13[[#This Row],[来街者]],-3)</f>
        <v>98000</v>
      </c>
      <c r="M5" s="9">
        <f ca="1">ROUND(テーブル13[[#This Row],[平日]],-2)</f>
        <v>300</v>
      </c>
      <c r="N5" s="9">
        <f ca="1">ROUND(テーブル13[[#This Row],[休日]],-2)</f>
        <v>300</v>
      </c>
      <c r="O5" s="9"/>
      <c r="P5" s="11"/>
      <c r="Q5" s="9" t="s">
        <v>4</v>
      </c>
      <c r="R5" s="9">
        <f ca="1">ROUND(テーブル1318[[#This Row],[居住者]],-3)</f>
        <v>9000</v>
      </c>
      <c r="S5" s="9">
        <f ca="1">ROUND(テーブル1318[[#This Row],[勤務者]],-2)</f>
        <v>700</v>
      </c>
      <c r="T5" s="9">
        <f ca="1">ROUND(テーブル1318[[#This Row],[来街者]],-3)</f>
        <v>137000</v>
      </c>
      <c r="U5" s="9">
        <f ca="1">ROUND(テーブル1318[[#This Row],[平日]],-2)</f>
        <v>400</v>
      </c>
      <c r="V5" s="9">
        <f ca="1">ROUND(テーブル1318[[#This Row],[休日]],-2)</f>
        <v>400</v>
      </c>
      <c r="W5" s="9"/>
      <c r="Y5" s="9" t="s">
        <v>4</v>
      </c>
      <c r="Z5" s="9">
        <f ca="1">ROUND(テーブル131825[[#This Row],[居住者]],-3)</f>
        <v>19000</v>
      </c>
      <c r="AA5" s="9">
        <f ca="1">ROUND(テーブル131825[[#This Row],[勤務者]],-2)</f>
        <v>100</v>
      </c>
      <c r="AB5" s="9">
        <f ca="1">ROUND(テーブル131825[[#This Row],[来街者]],-3)</f>
        <v>133000</v>
      </c>
      <c r="AC5" s="9">
        <f ca="1">ROUND(テーブル131825[[#This Row],[平日]],-2)</f>
        <v>300</v>
      </c>
      <c r="AD5" s="9">
        <f ca="1">ROUND(テーブル131825[[#This Row],[休日]],-2)</f>
        <v>400</v>
      </c>
      <c r="AE5" s="9"/>
      <c r="AG5" s="9" t="s">
        <v>4</v>
      </c>
      <c r="AH5">
        <f ca="1">ROUND(テーブル13182520[[#This Row],[居住者]],-3)</f>
        <v>21000</v>
      </c>
      <c r="AI5">
        <f ca="1">ROUND(テーブル13182520[[#This Row],[勤務者]],-3)</f>
        <v>2000</v>
      </c>
      <c r="AJ5">
        <f ca="1">ROUND(テーブル13182520[[#This Row],[来街者]],-3)</f>
        <v>99000</v>
      </c>
      <c r="AK5">
        <f ca="1">ROUND(テーブル13182520[[#This Row],[平日]],-2)</f>
        <v>200</v>
      </c>
      <c r="AL5">
        <f ca="1">ROUND(テーブル13182520[[#This Row],[休日]],-2)</f>
        <v>300</v>
      </c>
    </row>
    <row r="6" spans="1:38" x14ac:dyDescent="0.55000000000000004">
      <c r="A6" s="7" t="s">
        <v>5</v>
      </c>
      <c r="B6" s="8">
        <f ca="1">ROUND(テーブル12[[#This Row],[居住者]],-3)</f>
        <v>13000</v>
      </c>
      <c r="C6" s="8">
        <f ca="1">ROUND(テーブル12[[#This Row],[勤務者]],-2)</f>
        <v>800</v>
      </c>
      <c r="D6" s="8">
        <f ca="1">ROUND(テーブル12[[#This Row],[来街者]],-3)</f>
        <v>104000</v>
      </c>
      <c r="E6" s="8">
        <f ca="1">ROUND(テーブル12[[#This Row],[平日]],-2)</f>
        <v>300</v>
      </c>
      <c r="F6" s="8">
        <f ca="1">ROUND(テーブル12[[#This Row],[休日]],-2)</f>
        <v>300</v>
      </c>
      <c r="G6" s="8"/>
      <c r="I6" s="7" t="s">
        <v>5</v>
      </c>
      <c r="J6" s="9">
        <f ca="1">ROUND(テーブル13[[#This Row],[居住者]],-3)</f>
        <v>12000</v>
      </c>
      <c r="K6" s="9">
        <f ca="1">ROUND(テーブル13[[#This Row],[勤務者]],-2)</f>
        <v>300</v>
      </c>
      <c r="L6" s="9">
        <f ca="1">ROUND(テーブル13[[#This Row],[来街者]],-3)</f>
        <v>93000</v>
      </c>
      <c r="M6" s="9">
        <f ca="1">ROUND(テーブル13[[#This Row],[平日]],-2)</f>
        <v>200</v>
      </c>
      <c r="N6" s="9">
        <f ca="1">ROUND(テーブル13[[#This Row],[休日]],-2)</f>
        <v>300</v>
      </c>
      <c r="O6" s="9"/>
      <c r="P6" s="11"/>
      <c r="Q6" s="9" t="s">
        <v>5</v>
      </c>
      <c r="R6" s="9">
        <f ca="1">ROUND(テーブル1318[[#This Row],[居住者]],-3)</f>
        <v>9000</v>
      </c>
      <c r="S6" s="9">
        <f ca="1">ROUND(テーブル1318[[#This Row],[勤務者]],-2)</f>
        <v>600</v>
      </c>
      <c r="T6" s="9">
        <f ca="1">ROUND(テーブル1318[[#This Row],[来街者]],-3)</f>
        <v>139000</v>
      </c>
      <c r="U6" s="9">
        <f ca="1">ROUND(テーブル1318[[#This Row],[平日]],-2)</f>
        <v>400</v>
      </c>
      <c r="V6" s="9">
        <f ca="1">ROUND(テーブル1318[[#This Row],[休日]],-2)</f>
        <v>400</v>
      </c>
      <c r="W6" s="9"/>
      <c r="Y6" s="9" t="s">
        <v>5</v>
      </c>
      <c r="Z6" s="9">
        <f ca="1">ROUND(テーブル131825[[#This Row],[居住者]],-3)</f>
        <v>19000</v>
      </c>
      <c r="AA6" s="9">
        <f ca="1">ROUND(テーブル131825[[#This Row],[勤務者]],-2)</f>
        <v>100</v>
      </c>
      <c r="AB6" s="9">
        <f ca="1">ROUND(テーブル131825[[#This Row],[来街者]],-3)</f>
        <v>133000</v>
      </c>
      <c r="AC6" s="9">
        <f ca="1">ROUND(テーブル131825[[#This Row],[平日]],-2)</f>
        <v>300</v>
      </c>
      <c r="AD6" s="9">
        <f ca="1">ROUND(テーブル131825[[#This Row],[休日]],-2)</f>
        <v>400</v>
      </c>
      <c r="AE6" s="9"/>
      <c r="AG6" s="9" t="s">
        <v>5</v>
      </c>
      <c r="AH6">
        <f ca="1">ROUND(テーブル13182520[[#This Row],[居住者]],-3)</f>
        <v>20000</v>
      </c>
      <c r="AI6">
        <f ca="1">ROUND(テーブル13182520[[#This Row],[勤務者]],-3)</f>
        <v>3000</v>
      </c>
      <c r="AJ6">
        <f ca="1">ROUND(テーブル13182520[[#This Row],[来街者]],-3)</f>
        <v>98000</v>
      </c>
      <c r="AK6">
        <f ca="1">ROUND(テーブル13182520[[#This Row],[平日]],-2)</f>
        <v>200</v>
      </c>
      <c r="AL6">
        <f ca="1">ROUND(テーブル13182520[[#This Row],[休日]],-2)</f>
        <v>300</v>
      </c>
    </row>
    <row r="7" spans="1:38" x14ac:dyDescent="0.55000000000000004">
      <c r="A7" s="7" t="s">
        <v>6</v>
      </c>
      <c r="B7" s="8">
        <f ca="1">ROUND(テーブル12[[#This Row],[居住者]],-3)</f>
        <v>13000</v>
      </c>
      <c r="C7" s="8">
        <f ca="1">ROUND(テーブル12[[#This Row],[勤務者]],-2)</f>
        <v>800</v>
      </c>
      <c r="D7" s="8">
        <f ca="1">ROUND(テーブル12[[#This Row],[来街者]],-3)</f>
        <v>100000</v>
      </c>
      <c r="E7" s="8">
        <f ca="1">ROUND(テーブル12[[#This Row],[平日]],-2)</f>
        <v>300</v>
      </c>
      <c r="F7" s="8">
        <f ca="1">ROUND(テーブル12[[#This Row],[休日]],-2)</f>
        <v>300</v>
      </c>
      <c r="G7" s="8"/>
      <c r="I7" s="7" t="s">
        <v>6</v>
      </c>
      <c r="J7" s="9">
        <f ca="1">ROUND(テーブル13[[#This Row],[居住者]],-3)</f>
        <v>12000</v>
      </c>
      <c r="K7" s="9">
        <f ca="1">ROUND(テーブル13[[#This Row],[勤務者]],-2)</f>
        <v>300</v>
      </c>
      <c r="L7" s="9">
        <f ca="1">ROUND(テーブル13[[#This Row],[来街者]],-3)</f>
        <v>91000</v>
      </c>
      <c r="M7" s="9">
        <f ca="1">ROUND(テーブル13[[#This Row],[平日]],-2)</f>
        <v>200</v>
      </c>
      <c r="N7" s="9">
        <f ca="1">ROUND(テーブル13[[#This Row],[休日]],-2)</f>
        <v>300</v>
      </c>
      <c r="O7" s="9"/>
      <c r="P7" s="11"/>
      <c r="Q7" s="9" t="s">
        <v>6</v>
      </c>
      <c r="R7" s="9">
        <f ca="1">ROUND(テーブル1318[[#This Row],[居住者]],-3)</f>
        <v>9000</v>
      </c>
      <c r="S7" s="9">
        <f ca="1">ROUND(テーブル1318[[#This Row],[勤務者]],-2)</f>
        <v>600</v>
      </c>
      <c r="T7" s="9">
        <f ca="1">ROUND(テーブル1318[[#This Row],[来街者]],-3)</f>
        <v>140000</v>
      </c>
      <c r="U7" s="9">
        <f ca="1">ROUND(テーブル1318[[#This Row],[平日]],-2)</f>
        <v>400</v>
      </c>
      <c r="V7" s="9">
        <f ca="1">ROUND(テーブル1318[[#This Row],[休日]],-2)</f>
        <v>400</v>
      </c>
      <c r="W7" s="9"/>
      <c r="Y7" s="9" t="s">
        <v>6</v>
      </c>
      <c r="Z7" s="9">
        <f ca="1">ROUND(テーブル131825[[#This Row],[居住者]],-3)</f>
        <v>17000</v>
      </c>
      <c r="AA7" s="9">
        <f ca="1">ROUND(テーブル131825[[#This Row],[勤務者]],-2)</f>
        <v>300</v>
      </c>
      <c r="AB7" s="9">
        <f ca="1">ROUND(テーブル131825[[#This Row],[来街者]],-3)</f>
        <v>141000</v>
      </c>
      <c r="AC7" s="9">
        <f ca="1">ROUND(テーブル131825[[#This Row],[平日]],-2)</f>
        <v>400</v>
      </c>
      <c r="AD7" s="9">
        <f ca="1">ROUND(テーブル131825[[#This Row],[休日]],-2)</f>
        <v>400</v>
      </c>
      <c r="AE7" s="9"/>
      <c r="AG7" s="9" t="s">
        <v>6</v>
      </c>
      <c r="AH7">
        <f ca="1">ROUND(テーブル13182520[[#This Row],[居住者]],-3)</f>
        <v>20000</v>
      </c>
      <c r="AI7">
        <f ca="1">ROUND(テーブル13182520[[#This Row],[勤務者]],-3)</f>
        <v>3000</v>
      </c>
      <c r="AJ7">
        <f ca="1">ROUND(テーブル13182520[[#This Row],[来街者]],-3)</f>
        <v>100000</v>
      </c>
      <c r="AK7">
        <f ca="1">ROUND(テーブル13182520[[#This Row],[平日]],-2)</f>
        <v>200</v>
      </c>
      <c r="AL7">
        <f ca="1">ROUND(テーブル13182520[[#This Row],[休日]],-2)</f>
        <v>300</v>
      </c>
    </row>
    <row r="8" spans="1:38" x14ac:dyDescent="0.55000000000000004">
      <c r="A8" s="7" t="s">
        <v>7</v>
      </c>
      <c r="B8" s="8">
        <f ca="1">ROUND(テーブル12[[#This Row],[居住者]],-3)</f>
        <v>12000</v>
      </c>
      <c r="C8" s="8">
        <f ca="1">ROUND(テーブル12[[#This Row],[勤務者]],-2)</f>
        <v>800</v>
      </c>
      <c r="D8" s="8">
        <f ca="1">ROUND(テーブル12[[#This Row],[来街者]],-3)</f>
        <v>99000</v>
      </c>
      <c r="E8" s="8">
        <f ca="1">ROUND(テーブル12[[#This Row],[平日]],-2)</f>
        <v>200</v>
      </c>
      <c r="F8" s="8">
        <f ca="1">ROUND(テーブル12[[#This Row],[休日]],-2)</f>
        <v>300</v>
      </c>
      <c r="G8" s="8"/>
      <c r="I8" s="7" t="s">
        <v>7</v>
      </c>
      <c r="J8" s="9">
        <f ca="1">ROUND(テーブル13[[#This Row],[居住者]],-3)</f>
        <v>11000</v>
      </c>
      <c r="K8" s="9">
        <f ca="1">ROUND(テーブル13[[#This Row],[勤務者]],-2)</f>
        <v>600</v>
      </c>
      <c r="L8" s="9">
        <f ca="1">ROUND(テーブル13[[#This Row],[来街者]],-3)</f>
        <v>90000</v>
      </c>
      <c r="M8" s="9">
        <f ca="1">ROUND(テーブル13[[#This Row],[平日]],-2)</f>
        <v>200</v>
      </c>
      <c r="N8" s="9">
        <f ca="1">ROUND(テーブル13[[#This Row],[休日]],-2)</f>
        <v>300</v>
      </c>
      <c r="O8" s="9"/>
      <c r="P8" s="11"/>
      <c r="Q8" s="9" t="s">
        <v>7</v>
      </c>
      <c r="R8" s="9">
        <f ca="1">ROUND(テーブル1318[[#This Row],[居住者]],-3)</f>
        <v>9000</v>
      </c>
      <c r="S8" s="9">
        <f ca="1">ROUND(テーブル1318[[#This Row],[勤務者]],-3)</f>
        <v>2000</v>
      </c>
      <c r="T8" s="9">
        <f ca="1">ROUND(テーブル1318[[#This Row],[来街者]],-3)</f>
        <v>136000</v>
      </c>
      <c r="U8" s="9">
        <f ca="1">ROUND(テーブル1318[[#This Row],[平日]],-2)</f>
        <v>400</v>
      </c>
      <c r="V8" s="9">
        <f ca="1">ROUND(テーブル1318[[#This Row],[休日]],-2)</f>
        <v>400</v>
      </c>
      <c r="W8" s="9"/>
      <c r="Y8" s="9" t="s">
        <v>7</v>
      </c>
      <c r="Z8" s="9">
        <f ca="1">ROUND(テーブル131825[[#This Row],[居住者]],-3)</f>
        <v>14000</v>
      </c>
      <c r="AA8" s="9">
        <f ca="1">ROUND(テーブル131825[[#This Row],[勤務者]],-3)</f>
        <v>3000</v>
      </c>
      <c r="AB8" s="9">
        <f ca="1">ROUND(テーブル131825[[#This Row],[来街者]],-3)</f>
        <v>165000</v>
      </c>
      <c r="AC8" s="9">
        <f ca="1">ROUND(テーブル131825[[#This Row],[平日]],-2)</f>
        <v>400</v>
      </c>
      <c r="AD8" s="9">
        <f ca="1">ROUND(テーブル131825[[#This Row],[休日]],-2)</f>
        <v>500</v>
      </c>
      <c r="AE8" s="9"/>
      <c r="AG8" s="9" t="s">
        <v>7</v>
      </c>
      <c r="AH8">
        <f ca="1">ROUND(テーブル13182520[[#This Row],[居住者]],-3)</f>
        <v>20000</v>
      </c>
      <c r="AI8">
        <f ca="1">ROUND(テーブル13182520[[#This Row],[勤務者]],-3)</f>
        <v>8000</v>
      </c>
      <c r="AJ8">
        <f ca="1">ROUND(テーブル13182520[[#This Row],[来街者]],-3)</f>
        <v>103000</v>
      </c>
      <c r="AK8">
        <f ca="1">ROUND(テーブル13182520[[#This Row],[平日]],-2)</f>
        <v>300</v>
      </c>
      <c r="AL8">
        <f ca="1">ROUND(テーブル13182520[[#This Row],[休日]],-2)</f>
        <v>300</v>
      </c>
    </row>
    <row r="9" spans="1:38" x14ac:dyDescent="0.55000000000000004">
      <c r="A9" s="7" t="s">
        <v>8</v>
      </c>
      <c r="B9" s="8">
        <f ca="1">ROUND(テーブル12[[#This Row],[居住者]],-3)</f>
        <v>10000</v>
      </c>
      <c r="C9" s="8">
        <f ca="1">ROUND(テーブル12[[#This Row],[勤務者]],-3)</f>
        <v>4000</v>
      </c>
      <c r="D9" s="8">
        <f ca="1">ROUND(テーブル12[[#This Row],[来街者]],-3)</f>
        <v>89000</v>
      </c>
      <c r="E9" s="8">
        <f ca="1">ROUND(テーブル12[[#This Row],[平日]],-2)</f>
        <v>200</v>
      </c>
      <c r="F9" s="8">
        <f ca="1">ROUND(テーブル12[[#This Row],[休日]],-2)</f>
        <v>300</v>
      </c>
      <c r="G9" s="8"/>
      <c r="I9" s="7" t="s">
        <v>8</v>
      </c>
      <c r="J9" s="9">
        <f ca="1">ROUND(テーブル13[[#This Row],[居住者]],-3)</f>
        <v>10000</v>
      </c>
      <c r="K9" s="9">
        <f ca="1">ROUND(テーブル13[[#This Row],[勤務者]],-3)</f>
        <v>6000</v>
      </c>
      <c r="L9" s="9">
        <f ca="1">ROUND(テーブル13[[#This Row],[来街者]],-3)</f>
        <v>81000</v>
      </c>
      <c r="M9" s="9">
        <f ca="1">ROUND(テーブル13[[#This Row],[平日]],-2)</f>
        <v>200</v>
      </c>
      <c r="N9" s="9">
        <f ca="1">ROUND(テーブル13[[#This Row],[休日]],-2)</f>
        <v>300</v>
      </c>
      <c r="O9" s="9"/>
      <c r="P9" s="11"/>
      <c r="Q9" s="9" t="s">
        <v>8</v>
      </c>
      <c r="R9" s="9">
        <f ca="1">ROUND(テーブル1318[[#This Row],[居住者]],-3)</f>
        <v>9000</v>
      </c>
      <c r="S9" s="9">
        <f ca="1">ROUND(テーブル1318[[#This Row],[勤務者]],-3)</f>
        <v>13000</v>
      </c>
      <c r="T9" s="9">
        <f ca="1">ROUND(テーブル1318[[#This Row],[来街者]],-3)</f>
        <v>127000</v>
      </c>
      <c r="U9" s="9">
        <f ca="1">ROUND(テーブル1318[[#This Row],[平日]],-2)</f>
        <v>300</v>
      </c>
      <c r="V9" s="9">
        <f ca="1">ROUND(テーブル1318[[#This Row],[休日]],-2)</f>
        <v>400</v>
      </c>
      <c r="W9" s="9"/>
      <c r="Y9" s="9" t="s">
        <v>8</v>
      </c>
      <c r="Z9" s="9">
        <f ca="1">ROUND(テーブル131825[[#This Row],[居住者]],-3)</f>
        <v>15000</v>
      </c>
      <c r="AA9" s="9">
        <f ca="1">ROUND(テーブル131825[[#This Row],[勤務者]],-3)</f>
        <v>13000</v>
      </c>
      <c r="AB9" s="9">
        <f ca="1">ROUND(テーブル131825[[#This Row],[来街者]],-3)</f>
        <v>145000</v>
      </c>
      <c r="AC9" s="9">
        <f ca="1">ROUND(テーブル131825[[#This Row],[平日]],-2)</f>
        <v>400</v>
      </c>
      <c r="AD9" s="9">
        <f ca="1">ROUND(テーブル131825[[#This Row],[休日]],-2)</f>
        <v>400</v>
      </c>
      <c r="AE9" s="9"/>
      <c r="AG9" s="9" t="s">
        <v>8</v>
      </c>
      <c r="AH9">
        <f ca="1">ROUND(テーブル13182520[[#This Row],[居住者]],-3)</f>
        <v>21000</v>
      </c>
      <c r="AI9">
        <f ca="1">ROUND(テーブル13182520[[#This Row],[勤務者]],-3)</f>
        <v>8000</v>
      </c>
      <c r="AJ9">
        <f ca="1">ROUND(テーブル13182520[[#This Row],[来街者]],-3)</f>
        <v>101000</v>
      </c>
      <c r="AK9">
        <f ca="1">ROUND(テーブル13182520[[#This Row],[平日]],-2)</f>
        <v>200</v>
      </c>
      <c r="AL9">
        <f ca="1">ROUND(テーブル13182520[[#This Row],[休日]],-2)</f>
        <v>300</v>
      </c>
    </row>
    <row r="10" spans="1:38" x14ac:dyDescent="0.55000000000000004">
      <c r="A10" s="7" t="s">
        <v>9</v>
      </c>
      <c r="B10" s="8">
        <f ca="1">ROUND(テーブル12[[#This Row],[居住者]],-3)</f>
        <v>10000</v>
      </c>
      <c r="C10" s="8">
        <f ca="1">ROUND(テーブル12[[#This Row],[勤務者]],-3)</f>
        <v>9000</v>
      </c>
      <c r="D10" s="8">
        <f ca="1">ROUND(テーブル12[[#This Row],[来街者]],-3)</f>
        <v>90000</v>
      </c>
      <c r="E10" s="8">
        <f ca="1">ROUND(テーブル12[[#This Row],[平日]],-2)</f>
        <v>200</v>
      </c>
      <c r="F10" s="8">
        <f ca="1">ROUND(テーブル12[[#This Row],[休日]],-2)</f>
        <v>300</v>
      </c>
      <c r="G10" s="8"/>
      <c r="I10" s="7" t="s">
        <v>9</v>
      </c>
      <c r="J10" s="9">
        <f ca="1">ROUND(テーブル13[[#This Row],[居住者]],-3)</f>
        <v>10000</v>
      </c>
      <c r="K10" s="9">
        <f ca="1">ROUND(テーブル13[[#This Row],[勤務者]],-3)</f>
        <v>12000</v>
      </c>
      <c r="L10" s="9">
        <f ca="1">ROUND(テーブル13[[#This Row],[来街者]],-3)</f>
        <v>88000</v>
      </c>
      <c r="M10" s="9">
        <f ca="1">ROUND(テーブル13[[#This Row],[平日]],-2)</f>
        <v>200</v>
      </c>
      <c r="N10" s="9">
        <f ca="1">ROUND(テーブル13[[#This Row],[休日]],-2)</f>
        <v>300</v>
      </c>
      <c r="O10" s="9"/>
      <c r="P10" s="11"/>
      <c r="Q10" s="9" t="s">
        <v>9</v>
      </c>
      <c r="R10" s="9">
        <f ca="1">ROUND(テーブル1318[[#This Row],[居住者]],-3)</f>
        <v>8000</v>
      </c>
      <c r="S10" s="9">
        <f ca="1">ROUND(テーブル1318[[#This Row],[勤務者]],-3)</f>
        <v>17000</v>
      </c>
      <c r="T10" s="9">
        <f ca="1">ROUND(テーブル1318[[#This Row],[来街者]],-3)</f>
        <v>133000</v>
      </c>
      <c r="U10" s="9">
        <f ca="1">ROUND(テーブル1318[[#This Row],[平日]],-2)</f>
        <v>400</v>
      </c>
      <c r="V10" s="9">
        <f ca="1">ROUND(テーブル1318[[#This Row],[休日]],-2)</f>
        <v>400</v>
      </c>
      <c r="W10" s="9"/>
      <c r="Y10" s="9" t="s">
        <v>9</v>
      </c>
      <c r="Z10" s="9">
        <f ca="1">ROUND(テーブル131825[[#This Row],[居住者]],-3)</f>
        <v>14000</v>
      </c>
      <c r="AA10" s="9">
        <f ca="1">ROUND(テーブル131825[[#This Row],[勤務者]],-3)</f>
        <v>14000</v>
      </c>
      <c r="AB10" s="9">
        <f ca="1">ROUND(テーブル131825[[#This Row],[来街者]],-3)</f>
        <v>146000</v>
      </c>
      <c r="AC10" s="9">
        <f ca="1">ROUND(テーブル131825[[#This Row],[平日]],-2)</f>
        <v>400</v>
      </c>
      <c r="AD10" s="9">
        <f ca="1">ROUND(テーブル131825[[#This Row],[休日]],-2)</f>
        <v>400</v>
      </c>
      <c r="AE10" s="9"/>
      <c r="AG10" s="9" t="s">
        <v>9</v>
      </c>
      <c r="AH10">
        <f ca="1">ROUND(テーブル13182520[[#This Row],[居住者]],-3)</f>
        <v>21000</v>
      </c>
      <c r="AI10">
        <f ca="1">ROUND(テーブル13182520[[#This Row],[勤務者]],-3)</f>
        <v>8000</v>
      </c>
      <c r="AJ10">
        <f ca="1">ROUND(テーブル13182520[[#This Row],[来街者]],-3)</f>
        <v>104000</v>
      </c>
      <c r="AK10">
        <f ca="1">ROUND(テーブル13182520[[#This Row],[平日]],-2)</f>
        <v>300</v>
      </c>
      <c r="AL10">
        <f ca="1">ROUND(テーブル13182520[[#This Row],[休日]],-2)</f>
        <v>300</v>
      </c>
    </row>
    <row r="11" spans="1:38" x14ac:dyDescent="0.55000000000000004">
      <c r="A11" s="7" t="s">
        <v>10</v>
      </c>
      <c r="B11" s="8">
        <f ca="1">ROUND(テーブル12[[#This Row],[居住者]],-3)</f>
        <v>9000</v>
      </c>
      <c r="C11" s="8">
        <f ca="1">ROUND(テーブル12[[#This Row],[勤務者]],-3)</f>
        <v>9000</v>
      </c>
      <c r="D11" s="8">
        <f ca="1">ROUND(テーブル12[[#This Row],[来街者]],-3)</f>
        <v>99000</v>
      </c>
      <c r="E11" s="8">
        <f ca="1">ROUND(テーブル12[[#This Row],[平日]],-2)</f>
        <v>200</v>
      </c>
      <c r="F11" s="8">
        <f ca="1">ROUND(テーブル12[[#This Row],[休日]],-2)</f>
        <v>300</v>
      </c>
      <c r="G11" s="8"/>
      <c r="I11" s="7" t="s">
        <v>10</v>
      </c>
      <c r="J11" s="9">
        <f ca="1">ROUND(テーブル13[[#This Row],[居住者]],-3)</f>
        <v>10000</v>
      </c>
      <c r="K11" s="9">
        <f ca="1">ROUND(テーブル13[[#This Row],[勤務者]],-3)</f>
        <v>12000</v>
      </c>
      <c r="L11" s="9">
        <f ca="1">ROUND(テーブル13[[#This Row],[来街者]],-3)</f>
        <v>101000</v>
      </c>
      <c r="M11" s="9">
        <f ca="1">ROUND(テーブル13[[#This Row],[平日]],-2)</f>
        <v>200</v>
      </c>
      <c r="N11" s="9">
        <f ca="1">ROUND(テーブル13[[#This Row],[休日]],-2)</f>
        <v>400</v>
      </c>
      <c r="O11" s="9"/>
      <c r="P11" s="11"/>
      <c r="Q11" s="9" t="s">
        <v>10</v>
      </c>
      <c r="R11" s="9">
        <f ca="1">ROUND(テーブル1318[[#This Row],[居住者]],-3)</f>
        <v>8000</v>
      </c>
      <c r="S11" s="9">
        <f ca="1">ROUND(テーブル1318[[#This Row],[勤務者]],-3)</f>
        <v>17000</v>
      </c>
      <c r="T11" s="9">
        <f ca="1">ROUND(テーブル1318[[#This Row],[来街者]],-3)</f>
        <v>146000</v>
      </c>
      <c r="U11" s="9">
        <f ca="1">ROUND(テーブル1318[[#This Row],[平日]],-2)</f>
        <v>400</v>
      </c>
      <c r="V11" s="9">
        <f ca="1">ROUND(テーブル1318[[#This Row],[休日]],-2)</f>
        <v>500</v>
      </c>
      <c r="W11" s="9"/>
      <c r="Y11" s="9" t="s">
        <v>10</v>
      </c>
      <c r="Z11" s="9">
        <f ca="1">ROUND(テーブル131825[[#This Row],[居住者]],-3)</f>
        <v>12000</v>
      </c>
      <c r="AA11" s="9">
        <f ca="1">ROUND(テーブル131825[[#This Row],[勤務者]],-3)</f>
        <v>13000</v>
      </c>
      <c r="AB11" s="9">
        <f ca="1">ROUND(テーブル131825[[#This Row],[来街者]],-3)</f>
        <v>147000</v>
      </c>
      <c r="AC11" s="9">
        <f ca="1">ROUND(テーブル131825[[#This Row],[平日]],-2)</f>
        <v>400</v>
      </c>
      <c r="AD11" s="9">
        <f ca="1">ROUND(テーブル131825[[#This Row],[休日]],-2)</f>
        <v>400</v>
      </c>
      <c r="AE11" s="9"/>
      <c r="AG11" s="9" t="s">
        <v>10</v>
      </c>
      <c r="AH11">
        <f ca="1">ROUND(テーブル13182520[[#This Row],[居住者]],-3)</f>
        <v>21000</v>
      </c>
      <c r="AI11">
        <f ca="1">ROUND(テーブル13182520[[#This Row],[勤務者]],-3)</f>
        <v>5000</v>
      </c>
      <c r="AJ11">
        <f ca="1">ROUND(テーブル13182520[[#This Row],[来街者]],-3)</f>
        <v>113000</v>
      </c>
      <c r="AK11">
        <f ca="1">ROUND(テーブル13182520[[#This Row],[平日]],-2)</f>
        <v>300</v>
      </c>
      <c r="AL11">
        <f ca="1">ROUND(テーブル13182520[[#This Row],[休日]],-2)</f>
        <v>400</v>
      </c>
    </row>
    <row r="12" spans="1:38" x14ac:dyDescent="0.55000000000000004">
      <c r="A12" s="7" t="s">
        <v>11</v>
      </c>
      <c r="B12" s="8">
        <f ca="1">ROUND(テーブル12[[#This Row],[居住者]],-3)</f>
        <v>10000</v>
      </c>
      <c r="C12" s="8">
        <f ca="1">ROUND(テーブル12[[#This Row],[勤務者]],-3)</f>
        <v>9000</v>
      </c>
      <c r="D12" s="8">
        <f ca="1">ROUND(テーブル12[[#This Row],[来街者]],-3)</f>
        <v>110000</v>
      </c>
      <c r="E12" s="8">
        <f ca="1">ROUND(テーブル12[[#This Row],[平日]],-2)</f>
        <v>300</v>
      </c>
      <c r="F12" s="8">
        <f ca="1">ROUND(テーブル12[[#This Row],[休日]],-2)</f>
        <v>400</v>
      </c>
      <c r="G12" s="8"/>
      <c r="I12" s="7" t="s">
        <v>11</v>
      </c>
      <c r="J12" s="9">
        <f ca="1">ROUND(テーブル13[[#This Row],[居住者]],-3)</f>
        <v>10000</v>
      </c>
      <c r="K12" s="9">
        <f ca="1">ROUND(テーブル13[[#This Row],[勤務者]],-3)</f>
        <v>12000</v>
      </c>
      <c r="L12" s="9">
        <f ca="1">ROUND(テーブル13[[#This Row],[来街者]],-3)</f>
        <v>105000</v>
      </c>
      <c r="M12" s="9">
        <f ca="1">ROUND(テーブル13[[#This Row],[平日]],-2)</f>
        <v>200</v>
      </c>
      <c r="N12" s="9">
        <f ca="1">ROUND(テーブル13[[#This Row],[休日]],-2)</f>
        <v>400</v>
      </c>
      <c r="O12" s="9"/>
      <c r="P12" s="11"/>
      <c r="Q12" s="9" t="s">
        <v>11</v>
      </c>
      <c r="R12" s="9">
        <f ca="1">ROUND(テーブル1318[[#This Row],[居住者]],-3)</f>
        <v>8000</v>
      </c>
      <c r="S12" s="9">
        <f ca="1">ROUND(テーブル1318[[#This Row],[勤務者]],-3)</f>
        <v>17000</v>
      </c>
      <c r="T12" s="9">
        <f ca="1">ROUND(テーブル1318[[#This Row],[来街者]],-3)</f>
        <v>147000</v>
      </c>
      <c r="U12" s="9">
        <f ca="1">ROUND(テーブル1318[[#This Row],[平日]],-2)</f>
        <v>400</v>
      </c>
      <c r="V12" s="9">
        <f ca="1">ROUND(テーブル1318[[#This Row],[休日]],-2)</f>
        <v>500</v>
      </c>
      <c r="W12" s="9"/>
      <c r="Y12" s="9" t="s">
        <v>11</v>
      </c>
      <c r="Z12" s="9">
        <f ca="1">ROUND(テーブル131825[[#This Row],[居住者]],-3)</f>
        <v>12000</v>
      </c>
      <c r="AA12" s="9">
        <f ca="1">ROUND(テーブル131825[[#This Row],[勤務者]],-3)</f>
        <v>13000</v>
      </c>
      <c r="AB12" s="9">
        <f ca="1">ROUND(テーブル131825[[#This Row],[来街者]],-3)</f>
        <v>171000</v>
      </c>
      <c r="AC12" s="9">
        <f ca="1">ROUND(テーブル131825[[#This Row],[平日]],-2)</f>
        <v>500</v>
      </c>
      <c r="AD12" s="9">
        <f ca="1">ROUND(テーブル131825[[#This Row],[休日]],-2)</f>
        <v>500</v>
      </c>
      <c r="AE12" s="9"/>
      <c r="AG12" s="9" t="s">
        <v>11</v>
      </c>
      <c r="AH12">
        <f ca="1">ROUND(テーブル13182520[[#This Row],[居住者]],-3)</f>
        <v>22000</v>
      </c>
      <c r="AI12">
        <f ca="1">ROUND(テーブル13182520[[#This Row],[勤務者]],-3)</f>
        <v>6000</v>
      </c>
      <c r="AJ12">
        <f ca="1">ROUND(テーブル13182520[[#This Row],[来街者]],-3)</f>
        <v>126000</v>
      </c>
      <c r="AK12">
        <f ca="1">ROUND(テーブル13182520[[#This Row],[平日]],-2)</f>
        <v>300</v>
      </c>
      <c r="AL12">
        <f ca="1">ROUND(テーブル13182520[[#This Row],[休日]],-2)</f>
        <v>400</v>
      </c>
    </row>
    <row r="13" spans="1:38" x14ac:dyDescent="0.55000000000000004">
      <c r="A13" s="7" t="s">
        <v>12</v>
      </c>
      <c r="B13" s="8">
        <f ca="1">ROUND(テーブル12[[#This Row],[居住者]],-3)</f>
        <v>10000</v>
      </c>
      <c r="C13" s="8">
        <f ca="1">ROUND(テーブル12[[#This Row],[勤務者]],-3)</f>
        <v>9000</v>
      </c>
      <c r="D13" s="8">
        <f ca="1">ROUND(テーブル12[[#This Row],[来街者]],-3)</f>
        <v>124000</v>
      </c>
      <c r="E13" s="8">
        <f ca="1">ROUND(テーブル12[[#This Row],[平日]],-2)</f>
        <v>300</v>
      </c>
      <c r="F13" s="8">
        <f ca="1">ROUND(テーブル12[[#This Row],[休日]],-2)</f>
        <v>400</v>
      </c>
      <c r="G13" s="8"/>
      <c r="I13" s="7" t="s">
        <v>12</v>
      </c>
      <c r="J13" s="9">
        <f ca="1">ROUND(テーブル13[[#This Row],[居住者]],-3)</f>
        <v>10000</v>
      </c>
      <c r="K13" s="9">
        <f ca="1">ROUND(テーブル13[[#This Row],[勤務者]],-3)</f>
        <v>12000</v>
      </c>
      <c r="L13" s="9">
        <f ca="1">ROUND(テーブル13[[#This Row],[来街者]],-3)</f>
        <v>116000</v>
      </c>
      <c r="M13" s="9">
        <f ca="1">ROUND(テーブル13[[#This Row],[平日]],-2)</f>
        <v>300</v>
      </c>
      <c r="N13" s="9">
        <f ca="1">ROUND(テーブル13[[#This Row],[休日]],-2)</f>
        <v>400</v>
      </c>
      <c r="O13" s="9"/>
      <c r="P13" s="11"/>
      <c r="Q13" s="9" t="s">
        <v>12</v>
      </c>
      <c r="R13" s="9">
        <f ca="1">ROUND(テーブル1318[[#This Row],[居住者]],-3)</f>
        <v>8000</v>
      </c>
      <c r="S13" s="9">
        <f ca="1">ROUND(テーブル1318[[#This Row],[勤務者]],-3)</f>
        <v>17000</v>
      </c>
      <c r="T13" s="9">
        <f ca="1">ROUND(テーブル1318[[#This Row],[来街者]],-3)</f>
        <v>159000</v>
      </c>
      <c r="U13" s="9">
        <f ca="1">ROUND(テーブル1318[[#This Row],[平日]],-2)</f>
        <v>400</v>
      </c>
      <c r="V13" s="9">
        <f ca="1">ROUND(テーブル1318[[#This Row],[休日]],-2)</f>
        <v>500</v>
      </c>
      <c r="W13" s="9"/>
      <c r="Y13" s="9" t="s">
        <v>12</v>
      </c>
      <c r="Z13" s="9">
        <f ca="1">ROUND(テーブル131825[[#This Row],[居住者]],-3)</f>
        <v>11000</v>
      </c>
      <c r="AA13" s="9">
        <f ca="1">ROUND(テーブル131825[[#This Row],[勤務者]],-3)</f>
        <v>13000</v>
      </c>
      <c r="AB13" s="9">
        <f ca="1">ROUND(テーブル131825[[#This Row],[来街者]],-3)</f>
        <v>181000</v>
      </c>
      <c r="AC13" s="9">
        <f ca="1">ROUND(テーブル131825[[#This Row],[平日]],-2)</f>
        <v>500</v>
      </c>
      <c r="AD13" s="9">
        <f ca="1">ROUND(テーブル131825[[#This Row],[休日]],-2)</f>
        <v>500</v>
      </c>
      <c r="AE13" s="9"/>
      <c r="AG13" s="9" t="s">
        <v>12</v>
      </c>
      <c r="AH13">
        <f ca="1">ROUND(テーブル13182520[[#This Row],[居住者]],-3)</f>
        <v>22000</v>
      </c>
      <c r="AI13">
        <f ca="1">ROUND(テーブル13182520[[#This Row],[勤務者]],-3)</f>
        <v>6000</v>
      </c>
      <c r="AJ13">
        <f ca="1">ROUND(テーブル13182520[[#This Row],[来街者]],-3)</f>
        <v>139000</v>
      </c>
      <c r="AK13">
        <f ca="1">ROUND(テーブル13182520[[#This Row],[平日]],-2)</f>
        <v>300</v>
      </c>
      <c r="AL13">
        <f ca="1">ROUND(テーブル13182520[[#This Row],[休日]],-2)</f>
        <v>400</v>
      </c>
    </row>
    <row r="14" spans="1:38" x14ac:dyDescent="0.55000000000000004">
      <c r="A14" s="7" t="s">
        <v>13</v>
      </c>
      <c r="B14" s="8">
        <f ca="1">ROUND(テーブル12[[#This Row],[居住者]],-3)</f>
        <v>10000</v>
      </c>
      <c r="C14" s="8">
        <f ca="1">ROUND(テーブル12[[#This Row],[勤務者]],-3)</f>
        <v>8000</v>
      </c>
      <c r="D14" s="8">
        <f ca="1">ROUND(テーブル12[[#This Row],[来街者]],-3)</f>
        <v>137000</v>
      </c>
      <c r="E14" s="8">
        <f ca="1">ROUND(テーブル12[[#This Row],[平日]],-2)</f>
        <v>300</v>
      </c>
      <c r="F14" s="8">
        <f ca="1">ROUND(テーブル12[[#This Row],[休日]],-2)</f>
        <v>500</v>
      </c>
      <c r="G14" s="8"/>
      <c r="I14" s="7" t="s">
        <v>13</v>
      </c>
      <c r="J14" s="9">
        <f ca="1">ROUND(テーブル13[[#This Row],[居住者]],-3)</f>
        <v>10000</v>
      </c>
      <c r="K14" s="9">
        <f ca="1">ROUND(テーブル13[[#This Row],[勤務者]],-3)</f>
        <v>12000</v>
      </c>
      <c r="L14" s="9">
        <f ca="1">ROUND(テーブル13[[#This Row],[来街者]],-3)</f>
        <v>131000</v>
      </c>
      <c r="M14" s="9">
        <f ca="1">ROUND(テーブル13[[#This Row],[平日]],-2)</f>
        <v>300</v>
      </c>
      <c r="N14" s="9">
        <f ca="1">ROUND(テーブル13[[#This Row],[休日]],-2)</f>
        <v>400</v>
      </c>
      <c r="O14" s="9"/>
      <c r="P14" s="11"/>
      <c r="Q14" s="9" t="s">
        <v>13</v>
      </c>
      <c r="R14" s="9">
        <f ca="1">ROUND(テーブル1318[[#This Row],[居住者]],-3)</f>
        <v>8000</v>
      </c>
      <c r="S14" s="9">
        <f ca="1">ROUND(テーブル1318[[#This Row],[勤務者]],-3)</f>
        <v>16000</v>
      </c>
      <c r="T14" s="9">
        <f ca="1">ROUND(テーブル1318[[#This Row],[来街者]],-3)</f>
        <v>174000</v>
      </c>
      <c r="U14" s="9">
        <f ca="1">ROUND(テーブル1318[[#This Row],[平日]],-2)</f>
        <v>400</v>
      </c>
      <c r="V14" s="9">
        <f ca="1">ROUND(テーブル1318[[#This Row],[休日]],-2)</f>
        <v>500</v>
      </c>
      <c r="W14" s="9"/>
      <c r="Y14" s="9" t="s">
        <v>13</v>
      </c>
      <c r="Z14" s="9">
        <f ca="1">ROUND(テーブル131825[[#This Row],[居住者]],-3)</f>
        <v>11000</v>
      </c>
      <c r="AA14" s="9">
        <f ca="1">ROUND(テーブル131825[[#This Row],[勤務者]],-3)</f>
        <v>13000</v>
      </c>
      <c r="AB14" s="9">
        <f ca="1">ROUND(テーブル131825[[#This Row],[来街者]],-3)</f>
        <v>185000</v>
      </c>
      <c r="AC14" s="9">
        <f ca="1">ROUND(テーブル131825[[#This Row],[平日]],-2)</f>
        <v>500</v>
      </c>
      <c r="AD14" s="9">
        <f ca="1">ROUND(テーブル131825[[#This Row],[休日]],-2)</f>
        <v>500</v>
      </c>
      <c r="AE14" s="9"/>
      <c r="AG14" s="9" t="s">
        <v>13</v>
      </c>
      <c r="AH14">
        <f ca="1">ROUND(テーブル13182520[[#This Row],[居住者]],-3)</f>
        <v>22000</v>
      </c>
      <c r="AI14">
        <f ca="1">ROUND(テーブル13182520[[#This Row],[勤務者]],-3)</f>
        <v>6000</v>
      </c>
      <c r="AJ14">
        <f ca="1">ROUND(テーブル13182520[[#This Row],[来街者]],-3)</f>
        <v>150000</v>
      </c>
      <c r="AK14">
        <f ca="1">ROUND(テーブル13182520[[#This Row],[平日]],-2)</f>
        <v>400</v>
      </c>
      <c r="AL14">
        <f ca="1">ROUND(テーブル13182520[[#This Row],[休日]],-2)</f>
        <v>500</v>
      </c>
    </row>
    <row r="15" spans="1:38" x14ac:dyDescent="0.55000000000000004">
      <c r="A15" s="7" t="s">
        <v>14</v>
      </c>
      <c r="B15" s="8">
        <f ca="1">ROUND(テーブル12[[#This Row],[居住者]],-3)</f>
        <v>11000</v>
      </c>
      <c r="C15" s="8">
        <f ca="1">ROUND(テーブル12[[#This Row],[勤務者]],-3)</f>
        <v>8000</v>
      </c>
      <c r="D15" s="8">
        <f ca="1">ROUND(テーブル12[[#This Row],[来街者]],-3)</f>
        <v>147000</v>
      </c>
      <c r="E15" s="8">
        <f ca="1">ROUND(テーブル12[[#This Row],[平日]],-2)</f>
        <v>300</v>
      </c>
      <c r="F15" s="8">
        <f ca="1">ROUND(テーブル12[[#This Row],[休日]],-2)</f>
        <v>500</v>
      </c>
      <c r="G15" s="8"/>
      <c r="I15" s="7" t="s">
        <v>14</v>
      </c>
      <c r="J15" s="9">
        <f ca="1">ROUND(テーブル13[[#This Row],[居住者]],-3)</f>
        <v>10000</v>
      </c>
      <c r="K15" s="9">
        <f ca="1">ROUND(テーブル13[[#This Row],[勤務者]],-3)</f>
        <v>12000</v>
      </c>
      <c r="L15" s="9">
        <f ca="1">ROUND(テーブル13[[#This Row],[来街者]],-3)</f>
        <v>140000</v>
      </c>
      <c r="M15" s="9">
        <f ca="1">ROUND(テーブル13[[#This Row],[平日]],-2)</f>
        <v>300</v>
      </c>
      <c r="N15" s="9">
        <f ca="1">ROUND(テーブル13[[#This Row],[休日]],-2)</f>
        <v>500</v>
      </c>
      <c r="O15" s="9"/>
      <c r="P15" s="11"/>
      <c r="Q15" s="9" t="s">
        <v>14</v>
      </c>
      <c r="R15" s="9">
        <f ca="1">ROUND(テーブル1318[[#This Row],[居住者]],-3)</f>
        <v>8000</v>
      </c>
      <c r="S15" s="9">
        <f ca="1">ROUND(テーブル1318[[#This Row],[勤務者]],-3)</f>
        <v>16000</v>
      </c>
      <c r="T15" s="9">
        <f ca="1">ROUND(テーブル1318[[#This Row],[来街者]],-3)</f>
        <v>188000</v>
      </c>
      <c r="U15" s="9">
        <f ca="1">ROUND(テーブル1318[[#This Row],[平日]],-2)</f>
        <v>500</v>
      </c>
      <c r="V15" s="9">
        <f ca="1">ROUND(テーブル1318[[#This Row],[休日]],-2)</f>
        <v>600</v>
      </c>
      <c r="W15" s="9"/>
      <c r="Y15" s="9" t="s">
        <v>14</v>
      </c>
      <c r="Z15" s="9">
        <f ca="1">ROUND(テーブル131825[[#This Row],[居住者]],-3)</f>
        <v>11000</v>
      </c>
      <c r="AA15" s="9">
        <f ca="1">ROUND(テーブル131825[[#This Row],[勤務者]],-3)</f>
        <v>13000</v>
      </c>
      <c r="AB15" s="9">
        <f ca="1">ROUND(テーブル131825[[#This Row],[来街者]],-3)</f>
        <v>195000</v>
      </c>
      <c r="AC15" s="9">
        <f ca="1">ROUND(テーブル131825[[#This Row],[平日]],-2)</f>
        <v>500</v>
      </c>
      <c r="AD15" s="9">
        <f ca="1">ROUND(テーブル131825[[#This Row],[休日]],-2)</f>
        <v>600</v>
      </c>
      <c r="AE15" s="9"/>
      <c r="AG15" s="9" t="s">
        <v>14</v>
      </c>
      <c r="AH15">
        <f ca="1">ROUND(テーブル13182520[[#This Row],[居住者]],-3)</f>
        <v>22000</v>
      </c>
      <c r="AI15">
        <f ca="1">ROUND(テーブル13182520[[#This Row],[勤務者]],-3)</f>
        <v>7000</v>
      </c>
      <c r="AJ15">
        <f ca="1">ROUND(テーブル13182520[[#This Row],[来街者]],-3)</f>
        <v>160000</v>
      </c>
      <c r="AK15">
        <f ca="1">ROUND(テーブル13182520[[#This Row],[平日]],-2)</f>
        <v>400</v>
      </c>
      <c r="AL15">
        <f ca="1">ROUND(テーブル13182520[[#This Row],[休日]],-2)</f>
        <v>500</v>
      </c>
    </row>
    <row r="16" spans="1:38" x14ac:dyDescent="0.55000000000000004">
      <c r="A16" s="7" t="s">
        <v>15</v>
      </c>
      <c r="B16" s="8">
        <f ca="1">ROUND(テーブル12[[#This Row],[居住者]],-3)</f>
        <v>11000</v>
      </c>
      <c r="C16" s="8">
        <f ca="1">ROUND(テーブル12[[#This Row],[勤務者]],-3)</f>
        <v>8000</v>
      </c>
      <c r="D16" s="8">
        <f ca="1">ROUND(テーブル12[[#This Row],[来街者]],-3)</f>
        <v>155000</v>
      </c>
      <c r="E16" s="8">
        <f ca="1">ROUND(テーブル12[[#This Row],[平日]],-2)</f>
        <v>400</v>
      </c>
      <c r="F16" s="8">
        <f ca="1">ROUND(テーブル12[[#This Row],[休日]],-2)</f>
        <v>600</v>
      </c>
      <c r="G16" s="8"/>
      <c r="I16" s="7" t="s">
        <v>15</v>
      </c>
      <c r="J16" s="9">
        <f ca="1">ROUND(テーブル13[[#This Row],[居住者]],-3)</f>
        <v>10000</v>
      </c>
      <c r="K16" s="9">
        <f ca="1">ROUND(テーブル13[[#This Row],[勤務者]],-3)</f>
        <v>12000</v>
      </c>
      <c r="L16" s="9">
        <f ca="1">ROUND(テーブル13[[#This Row],[来街者]],-3)</f>
        <v>148000</v>
      </c>
      <c r="M16" s="9">
        <f ca="1">ROUND(テーブル13[[#This Row],[平日]],-2)</f>
        <v>300</v>
      </c>
      <c r="N16" s="9">
        <f ca="1">ROUND(テーブル13[[#This Row],[休日]],-2)</f>
        <v>500</v>
      </c>
      <c r="O16" s="9"/>
      <c r="P16" s="11"/>
      <c r="Q16" s="9" t="s">
        <v>15</v>
      </c>
      <c r="R16" s="9">
        <f ca="1">ROUND(テーブル1318[[#This Row],[居住者]],-3)</f>
        <v>8000</v>
      </c>
      <c r="S16" s="9">
        <f ca="1">ROUND(テーブル1318[[#This Row],[勤務者]],-3)</f>
        <v>16000</v>
      </c>
      <c r="T16" s="9">
        <f ca="1">ROUND(テーブル1318[[#This Row],[来街者]],-3)</f>
        <v>202000</v>
      </c>
      <c r="U16" s="9">
        <f ca="1">ROUND(テーブル1318[[#This Row],[平日]],-2)</f>
        <v>500</v>
      </c>
      <c r="V16" s="9">
        <f ca="1">ROUND(テーブル1318[[#This Row],[休日]],-2)</f>
        <v>700</v>
      </c>
      <c r="W16" s="9"/>
      <c r="Y16" s="9" t="s">
        <v>15</v>
      </c>
      <c r="Z16" s="9">
        <f ca="1">ROUND(テーブル131825[[#This Row],[居住者]],-3)</f>
        <v>11000</v>
      </c>
      <c r="AA16" s="9">
        <f ca="1">ROUND(テーブル131825[[#This Row],[勤務者]],-3)</f>
        <v>13000</v>
      </c>
      <c r="AB16" s="9">
        <f ca="1">ROUND(テーブル131825[[#This Row],[来街者]],-3)</f>
        <v>206000</v>
      </c>
      <c r="AC16" s="9">
        <f ca="1">ROUND(テーブル131825[[#This Row],[平日]],-2)</f>
        <v>500</v>
      </c>
      <c r="AD16" s="9">
        <f ca="1">ROUND(テーブル131825[[#This Row],[休日]],-2)</f>
        <v>600</v>
      </c>
      <c r="AE16" s="9"/>
      <c r="AG16" s="9" t="s">
        <v>15</v>
      </c>
      <c r="AH16">
        <f ca="1">ROUND(テーブル13182520[[#This Row],[居住者]],-3)</f>
        <v>22000</v>
      </c>
      <c r="AI16">
        <f ca="1">ROUND(テーブル13182520[[#This Row],[勤務者]],-3)</f>
        <v>8000</v>
      </c>
      <c r="AJ16">
        <f ca="1">ROUND(テーブル13182520[[#This Row],[来街者]],-3)</f>
        <v>169000</v>
      </c>
      <c r="AK16">
        <f ca="1">ROUND(テーブル13182520[[#This Row],[平日]],-2)</f>
        <v>400</v>
      </c>
      <c r="AL16">
        <f ca="1">ROUND(テーブル13182520[[#This Row],[休日]],-2)</f>
        <v>600</v>
      </c>
    </row>
    <row r="17" spans="1:38" x14ac:dyDescent="0.55000000000000004">
      <c r="A17" s="7" t="s">
        <v>16</v>
      </c>
      <c r="B17" s="8">
        <f ca="1">ROUND(テーブル12[[#This Row],[居住者]],-3)</f>
        <v>12000</v>
      </c>
      <c r="C17" s="8">
        <f ca="1">ROUND(テーブル12[[#This Row],[勤務者]],-3)</f>
        <v>9000</v>
      </c>
      <c r="D17" s="8">
        <f ca="1">ROUND(テーブル12[[#This Row],[来街者]],-3)</f>
        <v>163000</v>
      </c>
      <c r="E17" s="8">
        <f ca="1">ROUND(テーブル12[[#This Row],[平日]],-2)</f>
        <v>400</v>
      </c>
      <c r="F17" s="8">
        <f ca="1">ROUND(テーブル12[[#This Row],[休日]],-2)</f>
        <v>600</v>
      </c>
      <c r="G17" s="8"/>
      <c r="I17" s="7" t="s">
        <v>16</v>
      </c>
      <c r="J17" s="9">
        <f ca="1">ROUND(テーブル13[[#This Row],[居住者]],-3)</f>
        <v>10000</v>
      </c>
      <c r="K17" s="9">
        <f ca="1">ROUND(テーブル13[[#This Row],[勤務者]],-3)</f>
        <v>12000</v>
      </c>
      <c r="L17" s="9">
        <f ca="1">ROUND(テーブル13[[#This Row],[来街者]],-3)</f>
        <v>156000</v>
      </c>
      <c r="M17" s="9">
        <f ca="1">ROUND(テーブル13[[#This Row],[平日]],-2)</f>
        <v>400</v>
      </c>
      <c r="N17" s="9">
        <f ca="1">ROUND(テーブル13[[#This Row],[休日]],-2)</f>
        <v>600</v>
      </c>
      <c r="O17" s="9"/>
      <c r="P17" s="11"/>
      <c r="Q17" s="9" t="s">
        <v>16</v>
      </c>
      <c r="R17" s="9">
        <f ca="1">ROUND(テーブル1318[[#This Row],[居住者]],-3)</f>
        <v>8000</v>
      </c>
      <c r="S17" s="9">
        <f ca="1">ROUND(テーブル1318[[#This Row],[勤務者]],-3)</f>
        <v>16000</v>
      </c>
      <c r="T17" s="9">
        <f ca="1">ROUND(テーブル1318[[#This Row],[来街者]],-3)</f>
        <v>210000</v>
      </c>
      <c r="U17" s="9">
        <f ca="1">ROUND(テーブル1318[[#This Row],[平日]],-2)</f>
        <v>500</v>
      </c>
      <c r="V17" s="9">
        <f ca="1">ROUND(テーブル1318[[#This Row],[休日]],-2)</f>
        <v>700</v>
      </c>
      <c r="W17" s="9"/>
      <c r="Y17" s="9" t="s">
        <v>16</v>
      </c>
      <c r="Z17" s="9">
        <f ca="1">ROUND(テーブル131825[[#This Row],[居住者]],-3)</f>
        <v>11000</v>
      </c>
      <c r="AA17" s="9">
        <f ca="1">ROUND(テーブル131825[[#This Row],[勤務者]],-3)</f>
        <v>14000</v>
      </c>
      <c r="AB17" s="9">
        <f ca="1">ROUND(テーブル131825[[#This Row],[来街者]],-3)</f>
        <v>217000</v>
      </c>
      <c r="AC17" s="9">
        <f ca="1">ROUND(テーブル131825[[#This Row],[平日]],-2)</f>
        <v>500</v>
      </c>
      <c r="AD17" s="9">
        <f ca="1">ROUND(テーブル131825[[#This Row],[休日]],-2)</f>
        <v>700</v>
      </c>
      <c r="AE17" s="9"/>
      <c r="AG17" s="9" t="s">
        <v>16</v>
      </c>
      <c r="AH17">
        <f ca="1">ROUND(テーブル13182520[[#This Row],[居住者]],-3)</f>
        <v>24000</v>
      </c>
      <c r="AI17">
        <f ca="1">ROUND(テーブル13182520[[#This Row],[勤務者]],-3)</f>
        <v>10000</v>
      </c>
      <c r="AJ17">
        <f ca="1">ROUND(テーブル13182520[[#This Row],[来街者]],-3)</f>
        <v>180000</v>
      </c>
      <c r="AK17">
        <f ca="1">ROUND(テーブル13182520[[#This Row],[平日]],-2)</f>
        <v>400</v>
      </c>
      <c r="AL17">
        <f ca="1">ROUND(テーブル13182520[[#This Row],[休日]],-2)</f>
        <v>600</v>
      </c>
    </row>
    <row r="18" spans="1:38" x14ac:dyDescent="0.55000000000000004">
      <c r="A18" s="7" t="s">
        <v>17</v>
      </c>
      <c r="B18" s="8">
        <f ca="1">ROUND(テーブル12[[#This Row],[居住者]],-3)</f>
        <v>12000</v>
      </c>
      <c r="C18" s="8">
        <f ca="1">ROUND(テーブル12[[#This Row],[勤務者]],-3)</f>
        <v>9000</v>
      </c>
      <c r="D18" s="8">
        <f ca="1">ROUND(テーブル12[[#This Row],[来街者]],-3)</f>
        <v>176000</v>
      </c>
      <c r="E18" s="8">
        <f ca="1">ROUND(テーブル12[[#This Row],[平日]],-2)</f>
        <v>400</v>
      </c>
      <c r="F18" s="8">
        <f ca="1">ROUND(テーブル12[[#This Row],[休日]],-2)</f>
        <v>700</v>
      </c>
      <c r="G18" s="8"/>
      <c r="I18" s="7" t="s">
        <v>17</v>
      </c>
      <c r="J18" s="9">
        <f ca="1">ROUND(テーブル13[[#This Row],[居住者]],-3)</f>
        <v>11000</v>
      </c>
      <c r="K18" s="9">
        <f ca="1">ROUND(テーブル13[[#This Row],[勤務者]],-3)</f>
        <v>13000</v>
      </c>
      <c r="L18" s="9">
        <f ca="1">ROUND(テーブル13[[#This Row],[来街者]],-3)</f>
        <v>163000</v>
      </c>
      <c r="M18" s="9">
        <f ca="1">ROUND(テーブル13[[#This Row],[平日]],-2)</f>
        <v>400</v>
      </c>
      <c r="N18" s="9">
        <f ca="1">ROUND(テーブル13[[#This Row],[休日]],-2)</f>
        <v>600</v>
      </c>
      <c r="O18" s="9"/>
      <c r="P18" s="11"/>
      <c r="Q18" s="9" t="s">
        <v>17</v>
      </c>
      <c r="R18" s="9">
        <f ca="1">ROUND(テーブル1318[[#This Row],[居住者]],-3)</f>
        <v>9000</v>
      </c>
      <c r="S18" s="9">
        <f ca="1">ROUND(テーブル1318[[#This Row],[勤務者]],-3)</f>
        <v>17000</v>
      </c>
      <c r="T18" s="9">
        <f ca="1">ROUND(テーブル1318[[#This Row],[来街者]],-3)</f>
        <v>225000</v>
      </c>
      <c r="U18" s="9">
        <f ca="1">ROUND(テーブル1318[[#This Row],[平日]],-2)</f>
        <v>500</v>
      </c>
      <c r="V18" s="9">
        <f ca="1">ROUND(テーブル1318[[#This Row],[休日]],-2)</f>
        <v>800</v>
      </c>
      <c r="W18" s="9"/>
      <c r="Y18" s="9" t="s">
        <v>17</v>
      </c>
      <c r="Z18" s="9">
        <f ca="1">ROUND(テーブル131825[[#This Row],[居住者]],-3)</f>
        <v>11000</v>
      </c>
      <c r="AA18" s="9">
        <f ca="1">ROUND(テーブル131825[[#This Row],[勤務者]],-3)</f>
        <v>15000</v>
      </c>
      <c r="AB18" s="9">
        <f ca="1">ROUND(テーブル131825[[#This Row],[来街者]],-3)</f>
        <v>225000</v>
      </c>
      <c r="AC18" s="9">
        <f ca="1">ROUND(テーブル131825[[#This Row],[平日]],-2)</f>
        <v>600</v>
      </c>
      <c r="AD18" s="9">
        <f ca="1">ROUND(テーブル131825[[#This Row],[休日]],-2)</f>
        <v>700</v>
      </c>
      <c r="AE18" s="9"/>
      <c r="AG18" s="9" t="s">
        <v>17</v>
      </c>
      <c r="AH18">
        <f ca="1">ROUND(テーブル13182520[[#This Row],[居住者]],-3)</f>
        <v>26000</v>
      </c>
      <c r="AI18">
        <f ca="1">ROUND(テーブル13182520[[#This Row],[勤務者]],-3)</f>
        <v>10000</v>
      </c>
      <c r="AJ18">
        <f ca="1">ROUND(テーブル13182520[[#This Row],[来街者]],-3)</f>
        <v>195000</v>
      </c>
      <c r="AK18">
        <f ca="1">ROUND(テーブル13182520[[#This Row],[平日]],-2)</f>
        <v>500</v>
      </c>
      <c r="AL18">
        <f ca="1">ROUND(テーブル13182520[[#This Row],[休日]],-2)</f>
        <v>700</v>
      </c>
    </row>
    <row r="19" spans="1:38" x14ac:dyDescent="0.55000000000000004">
      <c r="A19" s="7" t="s">
        <v>18</v>
      </c>
      <c r="B19" s="8">
        <f ca="1">ROUND(テーブル12[[#This Row],[居住者]],-3)</f>
        <v>13000</v>
      </c>
      <c r="C19" s="8">
        <f ca="1">ROUND(テーブル12[[#This Row],[勤務者]],-3)</f>
        <v>9000</v>
      </c>
      <c r="D19" s="8">
        <f ca="1">ROUND(テーブル12[[#This Row],[来街者]],-3)</f>
        <v>185000</v>
      </c>
      <c r="E19" s="8">
        <f ca="1">ROUND(テーブル12[[#This Row],[平日]],-2)</f>
        <v>400</v>
      </c>
      <c r="F19" s="8">
        <f ca="1">ROUND(テーブル12[[#This Row],[休日]],-2)</f>
        <v>700</v>
      </c>
      <c r="G19" s="8"/>
      <c r="I19" s="7" t="s">
        <v>18</v>
      </c>
      <c r="J19" s="9">
        <f ca="1">ROUND(テーブル13[[#This Row],[居住者]],-3)</f>
        <v>11000</v>
      </c>
      <c r="K19" s="9">
        <f ca="1">ROUND(テーブル13[[#This Row],[勤務者]],-3)</f>
        <v>12000</v>
      </c>
      <c r="L19" s="9">
        <f ca="1">ROUND(テーブル13[[#This Row],[来街者]],-3)</f>
        <v>175000</v>
      </c>
      <c r="M19" s="9">
        <f ca="1">ROUND(テーブル13[[#This Row],[平日]],-2)</f>
        <v>400</v>
      </c>
      <c r="N19" s="9">
        <f ca="1">ROUND(テーブル13[[#This Row],[休日]],-2)</f>
        <v>700</v>
      </c>
      <c r="O19" s="9"/>
      <c r="P19" s="11"/>
      <c r="Q19" s="9" t="s">
        <v>18</v>
      </c>
      <c r="R19" s="9">
        <f ca="1">ROUND(テーブル1318[[#This Row],[居住者]],-3)</f>
        <v>9000</v>
      </c>
      <c r="S19" s="9">
        <f ca="1">ROUND(テーブル1318[[#This Row],[勤務者]],-3)</f>
        <v>17000</v>
      </c>
      <c r="T19" s="9">
        <f ca="1">ROUND(テーブル1318[[#This Row],[来街者]],-3)</f>
        <v>237000</v>
      </c>
      <c r="U19" s="9">
        <f ca="1">ROUND(テーブル1318[[#This Row],[平日]],-2)</f>
        <v>600</v>
      </c>
      <c r="V19" s="9">
        <f ca="1">ROUND(テーブル1318[[#This Row],[休日]],-2)</f>
        <v>800</v>
      </c>
      <c r="W19" s="9"/>
      <c r="Y19" s="9" t="s">
        <v>18</v>
      </c>
      <c r="Z19" s="9">
        <f ca="1">ROUND(テーブル131825[[#This Row],[居住者]],-3)</f>
        <v>11000</v>
      </c>
      <c r="AA19" s="9">
        <f ca="1">ROUND(テーブル131825[[#This Row],[勤務者]],-3)</f>
        <v>15000</v>
      </c>
      <c r="AB19" s="9">
        <f ca="1">ROUND(テーブル131825[[#This Row],[来街者]],-3)</f>
        <v>232000</v>
      </c>
      <c r="AC19" s="9">
        <f ca="1">ROUND(テーブル131825[[#This Row],[平日]],-2)</f>
        <v>600</v>
      </c>
      <c r="AD19" s="9">
        <f ca="1">ROUND(テーブル131825[[#This Row],[休日]],-2)</f>
        <v>800</v>
      </c>
      <c r="AE19" s="9"/>
      <c r="AG19" s="9" t="s">
        <v>18</v>
      </c>
      <c r="AH19">
        <f ca="1">ROUND(テーブル13182520[[#This Row],[居住者]],-3)</f>
        <v>25000</v>
      </c>
      <c r="AI19">
        <f ca="1">ROUND(テーブル13182520[[#This Row],[勤務者]],-3)</f>
        <v>10000</v>
      </c>
      <c r="AJ19">
        <f ca="1">ROUND(テーブル13182520[[#This Row],[来街者]],-3)</f>
        <v>203000</v>
      </c>
      <c r="AK19">
        <f ca="1">ROUND(テーブル13182520[[#This Row],[平日]],-2)</f>
        <v>500</v>
      </c>
      <c r="AL19">
        <f ca="1">ROUND(テーブル13182520[[#This Row],[休日]],-2)</f>
        <v>700</v>
      </c>
    </row>
    <row r="20" spans="1:38" x14ac:dyDescent="0.55000000000000004">
      <c r="A20" s="7" t="s">
        <v>19</v>
      </c>
      <c r="B20" s="8">
        <f ca="1">ROUND(テーブル12[[#This Row],[居住者]],-3)</f>
        <v>13000</v>
      </c>
      <c r="C20" s="8">
        <f ca="1">ROUND(テーブル12[[#This Row],[勤務者]],-3)</f>
        <v>9000</v>
      </c>
      <c r="D20" s="8">
        <f ca="1">ROUND(テーブル12[[#This Row],[来街者]],-3)</f>
        <v>195000</v>
      </c>
      <c r="E20" s="8">
        <f ca="1">ROUND(テーブル12[[#This Row],[平日]],-2)</f>
        <v>400</v>
      </c>
      <c r="F20" s="8">
        <f ca="1">ROUND(テーブル12[[#This Row],[休日]],-2)</f>
        <v>800</v>
      </c>
      <c r="G20" s="8"/>
      <c r="I20" s="7" t="s">
        <v>19</v>
      </c>
      <c r="J20" s="9">
        <f ca="1">ROUND(テーブル13[[#This Row],[居住者]],-3)</f>
        <v>11000</v>
      </c>
      <c r="K20" s="9">
        <f ca="1">ROUND(テーブル13[[#This Row],[勤務者]],-3)</f>
        <v>13000</v>
      </c>
      <c r="L20" s="9">
        <f ca="1">ROUND(テーブル13[[#This Row],[来街者]],-3)</f>
        <v>180000</v>
      </c>
      <c r="M20" s="9">
        <f ca="1">ROUND(テーブル13[[#This Row],[平日]],-2)</f>
        <v>400</v>
      </c>
      <c r="N20" s="9">
        <f ca="1">ROUND(テーブル13[[#This Row],[休日]],-2)</f>
        <v>700</v>
      </c>
      <c r="O20" s="9"/>
      <c r="P20" s="11"/>
      <c r="Q20" s="9" t="s">
        <v>19</v>
      </c>
      <c r="R20" s="9">
        <f ca="1">ROUND(テーブル1318[[#This Row],[居住者]],-3)</f>
        <v>8000</v>
      </c>
      <c r="S20" s="9">
        <f ca="1">ROUND(テーブル1318[[#This Row],[勤務者]],-3)</f>
        <v>17000</v>
      </c>
      <c r="T20" s="9">
        <f ca="1">ROUND(テーブル1318[[#This Row],[来街者]],-3)</f>
        <v>242000</v>
      </c>
      <c r="U20" s="9">
        <f ca="1">ROUND(テーブル1318[[#This Row],[平日]],-2)</f>
        <v>600</v>
      </c>
      <c r="V20" s="9">
        <f ca="1">ROUND(テーブル1318[[#This Row],[休日]],-2)</f>
        <v>900</v>
      </c>
      <c r="W20" s="9"/>
      <c r="Y20" s="9" t="s">
        <v>19</v>
      </c>
      <c r="Z20" s="9">
        <f ca="1">ROUND(テーブル131825[[#This Row],[居住者]],-3)</f>
        <v>11000</v>
      </c>
      <c r="AA20" s="9">
        <f ca="1">ROUND(テーブル131825[[#This Row],[勤務者]],-3)</f>
        <v>15000</v>
      </c>
      <c r="AB20" s="9">
        <f ca="1">ROUND(テーブル131825[[#This Row],[来街者]],-3)</f>
        <v>239000</v>
      </c>
      <c r="AC20" s="9">
        <f ca="1">ROUND(テーブル131825[[#This Row],[平日]],-2)</f>
        <v>600</v>
      </c>
      <c r="AD20" s="9">
        <f ca="1">ROUND(テーブル131825[[#This Row],[休日]],-2)</f>
        <v>800</v>
      </c>
      <c r="AE20" s="9"/>
      <c r="AG20" s="9" t="s">
        <v>19</v>
      </c>
      <c r="AH20">
        <f ca="1">ROUND(テーブル13182520[[#This Row],[居住者]],-3)</f>
        <v>26000</v>
      </c>
      <c r="AI20">
        <f ca="1">ROUND(テーブル13182520[[#This Row],[勤務者]],-3)</f>
        <v>10000</v>
      </c>
      <c r="AJ20">
        <f ca="1">ROUND(テーブル13182520[[#This Row],[来街者]],-3)</f>
        <v>210000</v>
      </c>
      <c r="AK20">
        <f ca="1">ROUND(テーブル13182520[[#This Row],[平日]],-2)</f>
        <v>500</v>
      </c>
      <c r="AL20">
        <f ca="1">ROUND(テーブル13182520[[#This Row],[休日]],-2)</f>
        <v>700</v>
      </c>
    </row>
    <row r="21" spans="1:38" x14ac:dyDescent="0.55000000000000004">
      <c r="A21" s="7" t="s">
        <v>20</v>
      </c>
      <c r="B21" s="8">
        <f ca="1">ROUND(テーブル12[[#This Row],[居住者]],-3)</f>
        <v>12000</v>
      </c>
      <c r="C21" s="8">
        <f ca="1">ROUND(テーブル12[[#This Row],[勤務者]],-3)</f>
        <v>9000</v>
      </c>
      <c r="D21" s="8">
        <f ca="1">ROUND(テーブル12[[#This Row],[来街者]],-3)</f>
        <v>203000</v>
      </c>
      <c r="E21" s="8">
        <f ca="1">ROUND(テーブル12[[#This Row],[平日]],-2)</f>
        <v>400</v>
      </c>
      <c r="F21" s="8">
        <f ca="1">ROUND(テーブル12[[#This Row],[休日]],-2)</f>
        <v>900</v>
      </c>
      <c r="G21" s="8"/>
      <c r="I21" s="7" t="s">
        <v>20</v>
      </c>
      <c r="J21" s="9">
        <f ca="1">ROUND(テーブル13[[#This Row],[居住者]],-3)</f>
        <v>11000</v>
      </c>
      <c r="K21" s="9">
        <f ca="1">ROUND(テーブル13[[#This Row],[勤務者]],-3)</f>
        <v>12000</v>
      </c>
      <c r="L21" s="9">
        <f ca="1">ROUND(テーブル13[[#This Row],[来街者]],-3)</f>
        <v>182000</v>
      </c>
      <c r="M21" s="9">
        <f ca="1">ROUND(テーブル13[[#This Row],[平日]],-2)</f>
        <v>400</v>
      </c>
      <c r="N21" s="9">
        <f ca="1">ROUND(テーブル13[[#This Row],[休日]],-2)</f>
        <v>800</v>
      </c>
      <c r="O21" s="9"/>
      <c r="P21" s="11"/>
      <c r="Q21" s="9" t="s">
        <v>20</v>
      </c>
      <c r="R21" s="9">
        <f ca="1">ROUND(テーブル1318[[#This Row],[居住者]],-3)</f>
        <v>9000</v>
      </c>
      <c r="S21" s="9">
        <f ca="1">ROUND(テーブル1318[[#This Row],[勤務者]],-3)</f>
        <v>17000</v>
      </c>
      <c r="T21" s="9">
        <f ca="1">ROUND(テーブル1318[[#This Row],[来街者]],-3)</f>
        <v>244000</v>
      </c>
      <c r="U21" s="9">
        <f ca="1">ROUND(テーブル1318[[#This Row],[平日]],-2)</f>
        <v>600</v>
      </c>
      <c r="V21" s="9">
        <f ca="1">ROUND(テーブル1318[[#This Row],[休日]],-2)</f>
        <v>900</v>
      </c>
      <c r="W21" s="9"/>
      <c r="Y21" s="9" t="s">
        <v>20</v>
      </c>
      <c r="Z21" s="9">
        <f ca="1">ROUND(テーブル131825[[#This Row],[居住者]],-3)</f>
        <v>11000</v>
      </c>
      <c r="AA21" s="9">
        <f ca="1">ROUND(テーブル131825[[#This Row],[勤務者]],-3)</f>
        <v>13000</v>
      </c>
      <c r="AB21" s="9">
        <f ca="1">ROUND(テーブル131825[[#This Row],[来街者]],-3)</f>
        <v>243000</v>
      </c>
      <c r="AC21" s="9">
        <f ca="1">ROUND(テーブル131825[[#This Row],[平日]],-2)</f>
        <v>600</v>
      </c>
      <c r="AD21" s="9">
        <f ca="1">ROUND(テーブル131825[[#This Row],[休日]],-2)</f>
        <v>800</v>
      </c>
      <c r="AE21" s="9"/>
      <c r="AG21" s="9" t="s">
        <v>20</v>
      </c>
      <c r="AH21">
        <f ca="1">ROUND(テーブル13182520[[#This Row],[居住者]],-3)</f>
        <v>25000</v>
      </c>
      <c r="AI21">
        <f ca="1">ROUND(テーブル13182520[[#This Row],[勤務者]],-3)</f>
        <v>7000</v>
      </c>
      <c r="AJ21">
        <f ca="1">ROUND(テーブル13182520[[#This Row],[来街者]],-3)</f>
        <v>209000</v>
      </c>
      <c r="AK21">
        <f ca="1">ROUND(テーブル13182520[[#This Row],[平日]],-2)</f>
        <v>500</v>
      </c>
      <c r="AL21">
        <f ca="1">ROUND(テーブル13182520[[#This Row],[休日]],-2)</f>
        <v>700</v>
      </c>
    </row>
    <row r="22" spans="1:38" x14ac:dyDescent="0.55000000000000004">
      <c r="A22" s="7" t="s">
        <v>21</v>
      </c>
      <c r="B22" s="8">
        <f ca="1">ROUND(テーブル12[[#This Row],[居住者]],-3)</f>
        <v>12000</v>
      </c>
      <c r="C22" s="8">
        <f ca="1">ROUND(テーブル12[[#This Row],[勤務者]],-3)</f>
        <v>9000</v>
      </c>
      <c r="D22" s="8">
        <f ca="1">ROUND(テーブル12[[#This Row],[来街者]],-3)</f>
        <v>207000</v>
      </c>
      <c r="E22" s="8">
        <f ca="1">ROUND(テーブル12[[#This Row],[平日]],-2)</f>
        <v>400</v>
      </c>
      <c r="F22" s="8">
        <f ca="1">ROUND(テーブル12[[#This Row],[休日]],-2)</f>
        <v>900</v>
      </c>
      <c r="G22" s="8"/>
      <c r="I22" s="7" t="s">
        <v>21</v>
      </c>
      <c r="J22" s="9">
        <f ca="1">ROUND(テーブル13[[#This Row],[居住者]],-3)</f>
        <v>12000</v>
      </c>
      <c r="K22" s="9">
        <f ca="1">ROUND(テーブル13[[#This Row],[勤務者]],-3)</f>
        <v>12000</v>
      </c>
      <c r="L22" s="9">
        <f ca="1">ROUND(テーブル13[[#This Row],[来街者]],-3)</f>
        <v>183000</v>
      </c>
      <c r="M22" s="9">
        <f ca="1">ROUND(テーブル13[[#This Row],[平日]],-2)</f>
        <v>400</v>
      </c>
      <c r="N22" s="9">
        <f ca="1">ROUND(テーブル13[[#This Row],[休日]],-2)</f>
        <v>800</v>
      </c>
      <c r="O22" s="9"/>
      <c r="P22" s="11"/>
      <c r="Q22" s="9" t="s">
        <v>21</v>
      </c>
      <c r="R22" s="9">
        <f ca="1">ROUND(テーブル1318[[#This Row],[居住者]],-3)</f>
        <v>9000</v>
      </c>
      <c r="S22" s="9">
        <f ca="1">ROUND(テーブル1318[[#This Row],[勤務者]],-3)</f>
        <v>17000</v>
      </c>
      <c r="T22" s="9">
        <f ca="1">ROUND(テーブル1318[[#This Row],[来街者]],-3)</f>
        <v>246000</v>
      </c>
      <c r="U22" s="9">
        <f ca="1">ROUND(テーブル1318[[#This Row],[平日]],-2)</f>
        <v>600</v>
      </c>
      <c r="V22" s="9">
        <f ca="1">ROUND(テーブル1318[[#This Row],[休日]],-2)</f>
        <v>900</v>
      </c>
      <c r="W22" s="9"/>
      <c r="Y22" s="9" t="s">
        <v>21</v>
      </c>
      <c r="Z22" s="9">
        <f ca="1">ROUND(テーブル131825[[#This Row],[居住者]],-3)</f>
        <v>10000</v>
      </c>
      <c r="AA22" s="9">
        <f ca="1">ROUND(テーブル131825[[#This Row],[勤務者]],-3)</f>
        <v>13000</v>
      </c>
      <c r="AB22" s="9">
        <f ca="1">ROUND(テーブル131825[[#This Row],[来街者]],-3)</f>
        <v>245000</v>
      </c>
      <c r="AC22" s="9">
        <f ca="1">ROUND(テーブル131825[[#This Row],[平日]],-2)</f>
        <v>600</v>
      </c>
      <c r="AD22" s="9">
        <f ca="1">ROUND(テーブル131825[[#This Row],[休日]],-2)</f>
        <v>800</v>
      </c>
      <c r="AE22" s="9"/>
      <c r="AG22" s="9" t="s">
        <v>21</v>
      </c>
      <c r="AH22">
        <f ca="1">ROUND(テーブル13182520[[#This Row],[居住者]],-3)</f>
        <v>26000</v>
      </c>
      <c r="AI22">
        <f ca="1">ROUND(テーブル13182520[[#This Row],[勤務者]],-3)</f>
        <v>7000</v>
      </c>
      <c r="AJ22">
        <f ca="1">ROUND(テーブル13182520[[#This Row],[来街者]],-3)</f>
        <v>211000</v>
      </c>
      <c r="AK22">
        <f ca="1">ROUND(テーブル13182520[[#This Row],[平日]],-2)</f>
        <v>500</v>
      </c>
      <c r="AL22">
        <f ca="1">ROUND(テーブル13182520[[#This Row],[休日]],-2)</f>
        <v>700</v>
      </c>
    </row>
    <row r="23" spans="1:38" x14ac:dyDescent="0.55000000000000004">
      <c r="A23" s="7" t="s">
        <v>22</v>
      </c>
      <c r="B23" s="8">
        <f ca="1">ROUND(テーブル12[[#This Row],[居住者]],-3)</f>
        <v>13000</v>
      </c>
      <c r="C23" s="8">
        <f ca="1">ROUND(テーブル12[[#This Row],[勤務者]],-3)</f>
        <v>9000</v>
      </c>
      <c r="D23" s="8">
        <f ca="1">ROUND(テーブル12[[#This Row],[来街者]],-3)</f>
        <v>202000</v>
      </c>
      <c r="E23" s="8">
        <f ca="1">ROUND(テーブル12[[#This Row],[平日]],-2)</f>
        <v>400</v>
      </c>
      <c r="F23" s="8">
        <f ca="1">ROUND(テーブル12[[#This Row],[休日]],-2)</f>
        <v>900</v>
      </c>
      <c r="G23" s="8"/>
      <c r="I23" s="7" t="s">
        <v>22</v>
      </c>
      <c r="J23" s="9">
        <f ca="1">ROUND(テーブル13[[#This Row],[居住者]],-3)</f>
        <v>12000</v>
      </c>
      <c r="K23" s="9">
        <f ca="1">ROUND(テーブル13[[#This Row],[勤務者]],-3)</f>
        <v>12000</v>
      </c>
      <c r="L23" s="9">
        <f ca="1">ROUND(テーブル13[[#This Row],[来街者]],-3)</f>
        <v>179000</v>
      </c>
      <c r="M23" s="9">
        <f ca="1">ROUND(テーブル13[[#This Row],[平日]],-2)</f>
        <v>400</v>
      </c>
      <c r="N23" s="9">
        <f ca="1">ROUND(テーブル13[[#This Row],[休日]],-2)</f>
        <v>700</v>
      </c>
      <c r="O23" s="9"/>
      <c r="P23" s="11"/>
      <c r="Q23" s="9" t="s">
        <v>22</v>
      </c>
      <c r="R23" s="9">
        <f ca="1">ROUND(テーブル1318[[#This Row],[居住者]],-3)</f>
        <v>9000</v>
      </c>
      <c r="S23" s="9">
        <f ca="1">ROUND(テーブル1318[[#This Row],[勤務者]],-3)</f>
        <v>16000</v>
      </c>
      <c r="T23" s="9">
        <f ca="1">ROUND(テーブル1318[[#This Row],[来街者]],-3)</f>
        <v>242000</v>
      </c>
      <c r="U23" s="9">
        <f ca="1">ROUND(テーブル1318[[#This Row],[平日]],-2)</f>
        <v>600</v>
      </c>
      <c r="V23" s="9">
        <f ca="1">ROUND(テーブル1318[[#This Row],[休日]],-2)</f>
        <v>900</v>
      </c>
      <c r="W23" s="9"/>
      <c r="Y23" s="9" t="s">
        <v>22</v>
      </c>
      <c r="Z23" s="9">
        <f ca="1">ROUND(テーブル131825[[#This Row],[居住者]],-3)</f>
        <v>10000</v>
      </c>
      <c r="AA23" s="9">
        <f ca="1">ROUND(テーブル131825[[#This Row],[勤務者]],-3)</f>
        <v>13000</v>
      </c>
      <c r="AB23" s="9">
        <f ca="1">ROUND(テーブル131825[[#This Row],[来街者]],-3)</f>
        <v>238000</v>
      </c>
      <c r="AC23" s="9">
        <f ca="1">ROUND(テーブル131825[[#This Row],[平日]],-2)</f>
        <v>600</v>
      </c>
      <c r="AD23" s="9">
        <f ca="1">ROUND(テーブル131825[[#This Row],[休日]],-2)</f>
        <v>800</v>
      </c>
      <c r="AE23" s="9"/>
      <c r="AG23" s="9" t="s">
        <v>22</v>
      </c>
      <c r="AH23">
        <f ca="1">ROUND(テーブル13182520[[#This Row],[居住者]],-3)</f>
        <v>26000</v>
      </c>
      <c r="AI23">
        <f ca="1">ROUND(テーブル13182520[[#This Row],[勤務者]],-3)</f>
        <v>7000</v>
      </c>
      <c r="AJ23">
        <f ca="1">ROUND(テーブル13182520[[#This Row],[来街者]],-3)</f>
        <v>210000</v>
      </c>
      <c r="AK23">
        <f ca="1">ROUND(テーブル13182520[[#This Row],[平日]],-2)</f>
        <v>500</v>
      </c>
      <c r="AL23">
        <f ca="1">ROUND(テーブル13182520[[#This Row],[休日]],-2)</f>
        <v>700</v>
      </c>
    </row>
    <row r="24" spans="1:38" x14ac:dyDescent="0.55000000000000004">
      <c r="A24" s="7" t="s">
        <v>23</v>
      </c>
      <c r="B24" s="8">
        <f ca="1">ROUND(テーブル12[[#This Row],[居住者]],-3)</f>
        <v>14000</v>
      </c>
      <c r="C24" s="8">
        <f ca="1">ROUND(テーブル12[[#This Row],[勤務者]],-3)</f>
        <v>9000</v>
      </c>
      <c r="D24" s="8">
        <f ca="1">ROUND(テーブル12[[#This Row],[来街者]],-3)</f>
        <v>192000</v>
      </c>
      <c r="E24" s="8">
        <f ca="1">ROUND(テーブル12[[#This Row],[平日]],-2)</f>
        <v>400</v>
      </c>
      <c r="F24" s="8">
        <f ca="1">ROUND(テーブル12[[#This Row],[休日]],-2)</f>
        <v>800</v>
      </c>
      <c r="G24" s="8"/>
      <c r="I24" s="7" t="s">
        <v>23</v>
      </c>
      <c r="J24" s="9">
        <f ca="1">ROUND(テーブル13[[#This Row],[居住者]],-3)</f>
        <v>12000</v>
      </c>
      <c r="K24" s="9">
        <f ca="1">ROUND(テーブル13[[#This Row],[勤務者]],-3)</f>
        <v>12000</v>
      </c>
      <c r="L24" s="9">
        <f ca="1">ROUND(テーブル13[[#This Row],[来街者]],-3)</f>
        <v>176000</v>
      </c>
      <c r="M24" s="9">
        <f ca="1">ROUND(テーブル13[[#This Row],[平日]],-2)</f>
        <v>400</v>
      </c>
      <c r="N24" s="9">
        <f ca="1">ROUND(テーブル13[[#This Row],[休日]],-2)</f>
        <v>700</v>
      </c>
      <c r="O24" s="9"/>
      <c r="P24" s="11"/>
      <c r="Q24" s="9" t="s">
        <v>23</v>
      </c>
      <c r="R24" s="9">
        <f ca="1">ROUND(テーブル1318[[#This Row],[居住者]],-3)</f>
        <v>10000</v>
      </c>
      <c r="S24" s="9">
        <f ca="1">ROUND(テーブル1318[[#This Row],[勤務者]],-3)</f>
        <v>17000</v>
      </c>
      <c r="T24" s="9">
        <f ca="1">ROUND(テーブル1318[[#This Row],[来街者]],-3)</f>
        <v>229000</v>
      </c>
      <c r="U24" s="9">
        <f ca="1">ROUND(テーブル1318[[#This Row],[平日]],-2)</f>
        <v>500</v>
      </c>
      <c r="V24" s="9">
        <f ca="1">ROUND(テーブル1318[[#This Row],[休日]],-2)</f>
        <v>800</v>
      </c>
      <c r="W24" s="9"/>
      <c r="Y24" s="9" t="s">
        <v>23</v>
      </c>
      <c r="Z24" s="9">
        <f ca="1">ROUND(テーブル131825[[#This Row],[居住者]],-3)</f>
        <v>10000</v>
      </c>
      <c r="AA24" s="9">
        <f ca="1">ROUND(テーブル131825[[#This Row],[勤務者]],-3)</f>
        <v>14000</v>
      </c>
      <c r="AB24" s="9">
        <f ca="1">ROUND(テーブル131825[[#This Row],[来街者]],-3)</f>
        <v>233000</v>
      </c>
      <c r="AC24" s="9">
        <f ca="1">ROUND(テーブル131825[[#This Row],[平日]],-2)</f>
        <v>600</v>
      </c>
      <c r="AD24" s="9">
        <f ca="1">ROUND(テーブル131825[[#This Row],[休日]],-2)</f>
        <v>800</v>
      </c>
      <c r="AE24" s="9"/>
      <c r="AG24" s="9" t="s">
        <v>23</v>
      </c>
      <c r="AH24">
        <f ca="1">ROUND(テーブル13182520[[#This Row],[居住者]],-3)</f>
        <v>27000</v>
      </c>
      <c r="AI24">
        <f ca="1">ROUND(テーブル13182520[[#This Row],[勤務者]],-3)</f>
        <v>7000</v>
      </c>
      <c r="AJ24">
        <f ca="1">ROUND(テーブル13182520[[#This Row],[来街者]],-3)</f>
        <v>199000</v>
      </c>
      <c r="AK24">
        <f ca="1">ROUND(テーブル13182520[[#This Row],[平日]],-2)</f>
        <v>500</v>
      </c>
      <c r="AL24">
        <f ca="1">ROUND(テーブル13182520[[#This Row],[休日]],-2)</f>
        <v>700</v>
      </c>
    </row>
    <row r="25" spans="1:38" x14ac:dyDescent="0.55000000000000004">
      <c r="A25" s="7" t="s">
        <v>24</v>
      </c>
      <c r="B25" s="8">
        <f ca="1">ROUND(テーブル12[[#This Row],[居住者]],-3)</f>
        <v>15000</v>
      </c>
      <c r="C25" s="8">
        <f ca="1">ROUND(テーブル12[[#This Row],[勤務者]],-3)</f>
        <v>9000</v>
      </c>
      <c r="D25" s="8">
        <f ca="1">ROUND(テーブル12[[#This Row],[来街者]],-3)</f>
        <v>182000</v>
      </c>
      <c r="E25" s="8">
        <f ca="1">ROUND(テーブル12[[#This Row],[平日]],-2)</f>
        <v>400</v>
      </c>
      <c r="F25" s="8">
        <f ca="1">ROUND(テーブル12[[#This Row],[休日]],-2)</f>
        <v>700</v>
      </c>
      <c r="G25" s="8"/>
      <c r="I25" s="7" t="s">
        <v>24</v>
      </c>
      <c r="J25" s="9">
        <f ca="1">ROUND(テーブル13[[#This Row],[居住者]],-3)</f>
        <v>12000</v>
      </c>
      <c r="K25" s="9">
        <f ca="1">ROUND(テーブル13[[#This Row],[勤務者]],-3)</f>
        <v>12000</v>
      </c>
      <c r="L25" s="9">
        <f ca="1">ROUND(テーブル13[[#This Row],[来街者]],-3)</f>
        <v>163000</v>
      </c>
      <c r="M25" s="9">
        <f ca="1">ROUND(テーブル13[[#This Row],[平日]],-2)</f>
        <v>300</v>
      </c>
      <c r="N25" s="9">
        <f ca="1">ROUND(テーブル13[[#This Row],[休日]],-2)</f>
        <v>600</v>
      </c>
      <c r="O25" s="9"/>
      <c r="P25" s="11"/>
      <c r="Q25" s="9" t="s">
        <v>24</v>
      </c>
      <c r="R25" s="9">
        <f ca="1">ROUND(テーブル1318[[#This Row],[居住者]],-3)</f>
        <v>11000</v>
      </c>
      <c r="S25" s="9">
        <f ca="1">ROUND(テーブル1318[[#This Row],[勤務者]],-3)</f>
        <v>16000</v>
      </c>
      <c r="T25" s="9">
        <f ca="1">ROUND(テーブル1318[[#This Row],[来街者]],-3)</f>
        <v>213000</v>
      </c>
      <c r="U25" s="9">
        <f ca="1">ROUND(テーブル1318[[#This Row],[平日]],-2)</f>
        <v>500</v>
      </c>
      <c r="V25" s="9">
        <f ca="1">ROUND(テーブル1318[[#This Row],[休日]],-2)</f>
        <v>800</v>
      </c>
      <c r="W25" s="9"/>
      <c r="Y25" s="9" t="s">
        <v>24</v>
      </c>
      <c r="Z25" s="9">
        <f ca="1">ROUND(テーブル131825[[#This Row],[居住者]],-3)</f>
        <v>11000</v>
      </c>
      <c r="AA25" s="9">
        <f ca="1">ROUND(テーブル131825[[#This Row],[勤務者]],-3)</f>
        <v>14000</v>
      </c>
      <c r="AB25" s="9">
        <f ca="1">ROUND(テーブル131825[[#This Row],[来街者]],-3)</f>
        <v>231000</v>
      </c>
      <c r="AC25" s="9">
        <f ca="1">ROUND(テーブル131825[[#This Row],[平日]],-2)</f>
        <v>600</v>
      </c>
      <c r="AD25" s="9">
        <f ca="1">ROUND(テーブル131825[[#This Row],[休日]],-2)</f>
        <v>800</v>
      </c>
      <c r="AE25" s="9"/>
      <c r="AG25" s="9" t="s">
        <v>24</v>
      </c>
      <c r="AH25">
        <f ca="1">ROUND(テーブル13182520[[#This Row],[居住者]],-3)</f>
        <v>26000</v>
      </c>
      <c r="AI25">
        <f ca="1">ROUND(テーブル13182520[[#This Row],[勤務者]],-3)</f>
        <v>7000</v>
      </c>
      <c r="AJ25">
        <f ca="1">ROUND(テーブル13182520[[#This Row],[来街者]],-3)</f>
        <v>183000</v>
      </c>
      <c r="AK25">
        <f ca="1">ROUND(テーブル13182520[[#This Row],[平日]],-2)</f>
        <v>400</v>
      </c>
      <c r="AL25">
        <f ca="1">ROUND(テーブル13182520[[#This Row],[休日]],-2)</f>
        <v>600</v>
      </c>
    </row>
    <row r="26" spans="1:38" x14ac:dyDescent="0.55000000000000004">
      <c r="A26" s="7" t="s">
        <v>25</v>
      </c>
      <c r="B26" s="8">
        <f ca="1">ROUND(テーブル12[[#This Row],[居住者]],-3)</f>
        <v>15000</v>
      </c>
      <c r="C26" s="8">
        <f ca="1">ROUND(テーブル12[[#This Row],[勤務者]],-3)</f>
        <v>9000</v>
      </c>
      <c r="D26" s="8">
        <f ca="1">ROUND(テーブル12[[#This Row],[来街者]],-3)</f>
        <v>169000</v>
      </c>
      <c r="E26" s="8">
        <f ca="1">ROUND(テーブル12[[#This Row],[平日]],-2)</f>
        <v>400</v>
      </c>
      <c r="F26" s="8">
        <f ca="1">ROUND(テーブル12[[#This Row],[休日]],-2)</f>
        <v>700</v>
      </c>
      <c r="G26" s="8"/>
      <c r="I26" s="7" t="s">
        <v>25</v>
      </c>
      <c r="J26" s="9">
        <f ca="1">ROUND(テーブル13[[#This Row],[居住者]],-3)</f>
        <v>12000</v>
      </c>
      <c r="K26" s="9">
        <f ca="1">ROUND(テーブル13[[#This Row],[勤務者]],-3)</f>
        <v>12000</v>
      </c>
      <c r="L26" s="9">
        <f ca="1">ROUND(テーブル13[[#This Row],[来街者]],-3)</f>
        <v>152000</v>
      </c>
      <c r="M26" s="9">
        <f ca="1">ROUND(テーブル13[[#This Row],[平日]],-2)</f>
        <v>300</v>
      </c>
      <c r="N26" s="9">
        <f ca="1">ROUND(テーブル13[[#This Row],[休日]],-2)</f>
        <v>600</v>
      </c>
      <c r="O26" s="9"/>
      <c r="P26" s="11"/>
      <c r="Q26" s="9" t="s">
        <v>25</v>
      </c>
      <c r="R26" s="9">
        <f ca="1">ROUND(テーブル1318[[#This Row],[居住者]],-3)</f>
        <v>12000</v>
      </c>
      <c r="S26" s="9">
        <f ca="1">ROUND(テーブル1318[[#This Row],[勤務者]],-3)</f>
        <v>16000</v>
      </c>
      <c r="T26" s="9">
        <f ca="1">ROUND(テーブル1318[[#This Row],[来街者]],-3)</f>
        <v>202000</v>
      </c>
      <c r="U26" s="9">
        <f ca="1">ROUND(テーブル1318[[#This Row],[平日]],-2)</f>
        <v>500</v>
      </c>
      <c r="V26" s="9">
        <f ca="1">ROUND(テーブル1318[[#This Row],[休日]],-2)</f>
        <v>700</v>
      </c>
      <c r="W26" s="9"/>
      <c r="Y26" s="9" t="s">
        <v>25</v>
      </c>
      <c r="Z26" s="9">
        <f ca="1">ROUND(テーブル131825[[#This Row],[居住者]],-3)</f>
        <v>12000</v>
      </c>
      <c r="AA26" s="9">
        <f ca="1">ROUND(テーブル131825[[#This Row],[勤務者]],-3)</f>
        <v>14000</v>
      </c>
      <c r="AB26" s="9">
        <f ca="1">ROUND(テーブル131825[[#This Row],[来街者]],-3)</f>
        <v>222000</v>
      </c>
      <c r="AC26" s="9">
        <f ca="1">ROUND(テーブル131825[[#This Row],[平日]],-2)</f>
        <v>600</v>
      </c>
      <c r="AD26" s="9">
        <f ca="1">ROUND(テーブル131825[[#This Row],[休日]],-2)</f>
        <v>700</v>
      </c>
      <c r="AE26" s="9"/>
      <c r="AG26" s="9" t="s">
        <v>25</v>
      </c>
      <c r="AH26">
        <f ca="1">ROUND(テーブル13182520[[#This Row],[居住者]],-3)</f>
        <v>25000</v>
      </c>
      <c r="AI26">
        <f ca="1">ROUND(テーブル13182520[[#This Row],[勤務者]],-3)</f>
        <v>9000</v>
      </c>
      <c r="AJ26">
        <f ca="1">ROUND(テーブル13182520[[#This Row],[来街者]],-3)</f>
        <v>180000</v>
      </c>
      <c r="AK26">
        <f ca="1">ROUND(テーブル13182520[[#This Row],[平日]],-2)</f>
        <v>400</v>
      </c>
      <c r="AL26">
        <f ca="1">ROUND(テーブル13182520[[#This Row],[休日]],-2)</f>
        <v>600</v>
      </c>
    </row>
    <row r="27" spans="1:38" x14ac:dyDescent="0.55000000000000004">
      <c r="A27" s="7" t="s">
        <v>26</v>
      </c>
      <c r="B27" s="8">
        <f ca="1">ROUND(テーブル12[[#This Row],[居住者]],-3)</f>
        <v>16000</v>
      </c>
      <c r="C27" s="8">
        <f ca="1">ROUND(テーブル12[[#This Row],[勤務者]],-3)</f>
        <v>9000</v>
      </c>
      <c r="D27" s="8">
        <f ca="1">ROUND(テーブル12[[#This Row],[来街者]],-3)</f>
        <v>153000</v>
      </c>
      <c r="E27" s="8">
        <f ca="1">ROUND(テーブル12[[#This Row],[平日]],-2)</f>
        <v>300</v>
      </c>
      <c r="F27" s="8">
        <f ca="1">ROUND(テーブル12[[#This Row],[休日]],-2)</f>
        <v>600</v>
      </c>
      <c r="G27" s="8"/>
      <c r="I27" s="7" t="s">
        <v>26</v>
      </c>
      <c r="J27" s="9">
        <f ca="1">ROUND(テーブル13[[#This Row],[居住者]],-3)</f>
        <v>13000</v>
      </c>
      <c r="K27" s="9">
        <f ca="1">ROUND(テーブル13[[#This Row],[勤務者]],-3)</f>
        <v>12000</v>
      </c>
      <c r="L27" s="9">
        <f ca="1">ROUND(テーブル13[[#This Row],[来街者]],-3)</f>
        <v>143000</v>
      </c>
      <c r="M27" s="9">
        <f ca="1">ROUND(テーブル13[[#This Row],[平日]],-2)</f>
        <v>300</v>
      </c>
      <c r="N27" s="9">
        <f ca="1">ROUND(テーブル13[[#This Row],[休日]],-2)</f>
        <v>600</v>
      </c>
      <c r="O27" s="9"/>
      <c r="P27" s="11"/>
      <c r="Q27" s="9" t="s">
        <v>26</v>
      </c>
      <c r="R27" s="9">
        <f ca="1">ROUND(テーブル1318[[#This Row],[居住者]],-3)</f>
        <v>12000</v>
      </c>
      <c r="S27" s="9">
        <f ca="1">ROUND(テーブル1318[[#This Row],[勤務者]],-3)</f>
        <v>16000</v>
      </c>
      <c r="T27" s="9">
        <f ca="1">ROUND(テーブル1318[[#This Row],[来街者]],-3)</f>
        <v>192000</v>
      </c>
      <c r="U27" s="9">
        <f ca="1">ROUND(テーブル1318[[#This Row],[平日]],-2)</f>
        <v>500</v>
      </c>
      <c r="V27" s="9">
        <f ca="1">ROUND(テーブル1318[[#This Row],[休日]],-2)</f>
        <v>700</v>
      </c>
      <c r="W27" s="9"/>
      <c r="Y27" s="9" t="s">
        <v>26</v>
      </c>
      <c r="Z27" s="9">
        <f ca="1">ROUND(テーブル131825[[#This Row],[居住者]],-3)</f>
        <v>12000</v>
      </c>
      <c r="AA27" s="9">
        <f ca="1">ROUND(テーブル131825[[#This Row],[勤務者]],-3)</f>
        <v>14000</v>
      </c>
      <c r="AB27" s="9">
        <f ca="1">ROUND(テーブル131825[[#This Row],[来街者]],-3)</f>
        <v>215000</v>
      </c>
      <c r="AC27" s="9">
        <f ca="1">ROUND(テーブル131825[[#This Row],[平日]],-2)</f>
        <v>500</v>
      </c>
      <c r="AD27" s="9">
        <f ca="1">ROUND(テーブル131825[[#This Row],[休日]],-2)</f>
        <v>700</v>
      </c>
      <c r="AE27" s="9"/>
      <c r="AG27" s="9" t="s">
        <v>26</v>
      </c>
      <c r="AH27">
        <f ca="1">ROUND(テーブル13182520[[#This Row],[居住者]],-3)</f>
        <v>27000</v>
      </c>
      <c r="AI27">
        <f ca="1">ROUND(テーブル13182520[[#This Row],[勤務者]],-3)</f>
        <v>10000</v>
      </c>
      <c r="AJ27">
        <f ca="1">ROUND(テーブル13182520[[#This Row],[来街者]],-3)</f>
        <v>176000</v>
      </c>
      <c r="AK27">
        <f ca="1">ROUND(テーブル13182520[[#This Row],[平日]],-2)</f>
        <v>400</v>
      </c>
      <c r="AL27">
        <f ca="1">ROUND(テーブル13182520[[#This Row],[休日]],-2)</f>
        <v>600</v>
      </c>
    </row>
    <row r="28" spans="1:38" x14ac:dyDescent="0.55000000000000004">
      <c r="A28" s="7" t="s">
        <v>27</v>
      </c>
      <c r="B28" s="8">
        <f ca="1">ROUND(テーブル12[[#This Row],[居住者]],-3)</f>
        <v>16000</v>
      </c>
      <c r="C28" s="8">
        <f ca="1">ROUND(テーブル12[[#This Row],[勤務者]],-3)</f>
        <v>9000</v>
      </c>
      <c r="D28" s="8">
        <f ca="1">ROUND(テーブル12[[#This Row],[来街者]],-3)</f>
        <v>150000</v>
      </c>
      <c r="E28" s="8">
        <f ca="1">ROUND(テーブル12[[#This Row],[平日]],-2)</f>
        <v>400</v>
      </c>
      <c r="F28" s="8">
        <f ca="1">ROUND(テーブル12[[#This Row],[休日]],-2)</f>
        <v>500</v>
      </c>
      <c r="G28" s="8"/>
      <c r="I28" s="7" t="s">
        <v>27</v>
      </c>
      <c r="J28" s="9">
        <f ca="1">ROUND(テーブル13[[#This Row],[居住者]],-3)</f>
        <v>13000</v>
      </c>
      <c r="K28" s="9">
        <f ca="1">ROUND(テーブル13[[#This Row],[勤務者]],-3)</f>
        <v>12000</v>
      </c>
      <c r="L28" s="9">
        <f ca="1">ROUND(テーブル13[[#This Row],[来街者]],-3)</f>
        <v>137000</v>
      </c>
      <c r="M28" s="9">
        <f ca="1">ROUND(テーブル13[[#This Row],[平日]],-2)</f>
        <v>300</v>
      </c>
      <c r="N28" s="9">
        <f ca="1">ROUND(テーブル13[[#This Row],[休日]],-2)</f>
        <v>500</v>
      </c>
      <c r="O28" s="9"/>
      <c r="P28" s="11"/>
      <c r="Q28" s="9" t="s">
        <v>27</v>
      </c>
      <c r="R28" s="9">
        <f ca="1">ROUND(テーブル1318[[#This Row],[居住者]],-3)</f>
        <v>12000</v>
      </c>
      <c r="S28" s="9">
        <f ca="1">ROUND(テーブル1318[[#This Row],[勤務者]],-3)</f>
        <v>16000</v>
      </c>
      <c r="T28" s="9">
        <f ca="1">ROUND(テーブル1318[[#This Row],[来街者]],-3)</f>
        <v>182000</v>
      </c>
      <c r="U28" s="9">
        <f ca="1">ROUND(テーブル1318[[#This Row],[平日]],-2)</f>
        <v>400</v>
      </c>
      <c r="V28" s="9">
        <f ca="1">ROUND(テーブル1318[[#This Row],[休日]],-2)</f>
        <v>600</v>
      </c>
      <c r="W28" s="9"/>
      <c r="Y28" s="9" t="s">
        <v>27</v>
      </c>
      <c r="Z28" s="9">
        <f ca="1">ROUND(テーブル131825[[#This Row],[居住者]],-3)</f>
        <v>15000</v>
      </c>
      <c r="AA28" s="9">
        <f ca="1">ROUND(テーブル131825[[#This Row],[勤務者]],-3)</f>
        <v>14000</v>
      </c>
      <c r="AB28" s="9">
        <f ca="1">ROUND(テーブル131825[[#This Row],[来街者]],-3)</f>
        <v>220000</v>
      </c>
      <c r="AC28" s="9">
        <f ca="1">ROUND(テーブル131825[[#This Row],[平日]],-2)</f>
        <v>600</v>
      </c>
      <c r="AD28" s="9">
        <f ca="1">ROUND(テーブル131825[[#This Row],[休日]],-2)</f>
        <v>700</v>
      </c>
      <c r="AE28" s="9"/>
      <c r="AG28" s="9" t="s">
        <v>27</v>
      </c>
      <c r="AH28">
        <f ca="1">ROUND(テーブル13182520[[#This Row],[居住者]],-3)</f>
        <v>28000</v>
      </c>
      <c r="AI28">
        <f ca="1">ROUND(テーブル13182520[[#This Row],[勤務者]],-3)</f>
        <v>9000</v>
      </c>
      <c r="AJ28">
        <f ca="1">ROUND(テーブル13182520[[#This Row],[来街者]],-3)</f>
        <v>171000</v>
      </c>
      <c r="AK28">
        <f ca="1">ROUND(テーブル13182520[[#This Row],[平日]],-2)</f>
        <v>400</v>
      </c>
      <c r="AL28">
        <f ca="1">ROUND(テーブル13182520[[#This Row],[休日]],-2)</f>
        <v>500</v>
      </c>
    </row>
    <row r="29" spans="1:38" x14ac:dyDescent="0.55000000000000004">
      <c r="A29" s="7" t="s">
        <v>28</v>
      </c>
      <c r="B29" s="8">
        <f ca="1">ROUND(テーブル12[[#This Row],[居住者]],-3)</f>
        <v>18000</v>
      </c>
      <c r="C29" s="8">
        <f ca="1">ROUND(テーブル12[[#This Row],[勤務者]],-3)</f>
        <v>3000</v>
      </c>
      <c r="D29" s="8">
        <f ca="1">ROUND(テーブル12[[#This Row],[来街者]],-3)</f>
        <v>148000</v>
      </c>
      <c r="E29" s="8">
        <f ca="1">ROUND(テーブル12[[#This Row],[平日]],-2)</f>
        <v>400</v>
      </c>
      <c r="F29" s="8">
        <f ca="1">ROUND(テーブル12[[#This Row],[休日]],-2)</f>
        <v>500</v>
      </c>
      <c r="G29" s="8"/>
      <c r="I29" s="7" t="s">
        <v>28</v>
      </c>
      <c r="J29" s="9">
        <f ca="1">ROUND(テーブル13[[#This Row],[居住者]],-3)</f>
        <v>14000</v>
      </c>
      <c r="K29" s="9">
        <f ca="1">ROUND(テーブル13[[#This Row],[勤務者]],-3)</f>
        <v>3000</v>
      </c>
      <c r="L29" s="9">
        <f ca="1">ROUND(テーブル13[[#This Row],[来街者]],-3)</f>
        <v>136000</v>
      </c>
      <c r="M29" s="9">
        <f ca="1">ROUND(テーブル13[[#This Row],[平日]],-2)</f>
        <v>300</v>
      </c>
      <c r="N29" s="9">
        <f ca="1">ROUND(テーブル13[[#This Row],[休日]],-2)</f>
        <v>500</v>
      </c>
      <c r="O29" s="9"/>
      <c r="P29" s="11"/>
      <c r="Q29" s="9" t="s">
        <v>28</v>
      </c>
      <c r="R29" s="9">
        <f ca="1">ROUND(テーブル1318[[#This Row],[居住者]],-3)</f>
        <v>12000</v>
      </c>
      <c r="S29" s="9">
        <f ca="1">ROUND(テーブル1318[[#This Row],[勤務者]],-3)</f>
        <v>2000</v>
      </c>
      <c r="T29" s="9">
        <f ca="1">ROUND(テーブル1318[[#This Row],[来街者]],-3)</f>
        <v>175000</v>
      </c>
      <c r="U29" s="9">
        <f ca="1">ROUND(テーブル1318[[#This Row],[平日]],-2)</f>
        <v>400</v>
      </c>
      <c r="V29" s="9">
        <f ca="1">ROUND(テーブル1318[[#This Row],[休日]],-2)</f>
        <v>600</v>
      </c>
      <c r="W29" s="9"/>
      <c r="Y29" s="9" t="s">
        <v>28</v>
      </c>
      <c r="Z29" s="9">
        <f ca="1">ROUND(テーブル131825[[#This Row],[居住者]],-3)</f>
        <v>18000</v>
      </c>
      <c r="AA29" s="9">
        <f ca="1">ROUND(テーブル131825[[#This Row],[勤務者]],-2)</f>
        <v>300</v>
      </c>
      <c r="AB29" s="9">
        <f ca="1">ROUND(テーブル131825[[#This Row],[来街者]],-3)</f>
        <v>207000</v>
      </c>
      <c r="AC29" s="9">
        <f ca="1">ROUND(テーブル131825[[#This Row],[平日]],-2)</f>
        <v>500</v>
      </c>
      <c r="AD29" s="9">
        <f ca="1">ROUND(テーブル131825[[#This Row],[休日]],-2)</f>
        <v>600</v>
      </c>
      <c r="AE29" s="9"/>
      <c r="AG29" s="9" t="s">
        <v>28</v>
      </c>
      <c r="AH29">
        <f ca="1">ROUND(テーブル13182520[[#This Row],[居住者]],-3)</f>
        <v>31000</v>
      </c>
      <c r="AI29">
        <f ca="1">ROUND(テーブル13182520[[#This Row],[勤務者]],-3)</f>
        <v>4000</v>
      </c>
      <c r="AJ29">
        <f ca="1">ROUND(テーブル13182520[[#This Row],[来街者]],-3)</f>
        <v>163000</v>
      </c>
      <c r="AK29">
        <f ca="1">ROUND(テーブル13182520[[#This Row],[平日]],-2)</f>
        <v>400</v>
      </c>
      <c r="AL29">
        <f ca="1">ROUND(テーブル13182520[[#This Row],[休日]],-2)</f>
        <v>500</v>
      </c>
    </row>
    <row r="30" spans="1:38" x14ac:dyDescent="0.55000000000000004">
      <c r="A30" s="7" t="s">
        <v>29</v>
      </c>
      <c r="B30" s="8">
        <f ca="1">ROUND(テーブル12[[#This Row],[居住者]],-3)</f>
        <v>19000</v>
      </c>
      <c r="C30" s="8">
        <f ca="1">ROUND(テーブル12[[#This Row],[勤務者]],-3)</f>
        <v>2000</v>
      </c>
      <c r="D30" s="8">
        <f ca="1">ROUND(テーブル12[[#This Row],[来街者]],-3)</f>
        <v>144000</v>
      </c>
      <c r="E30" s="8">
        <f ca="1">ROUND(テーブル12[[#This Row],[平日]],-2)</f>
        <v>400</v>
      </c>
      <c r="F30" s="8">
        <f ca="1">ROUND(テーブル12[[#This Row],[休日]],-2)</f>
        <v>400</v>
      </c>
      <c r="G30" s="8"/>
      <c r="I30" s="7" t="s">
        <v>29</v>
      </c>
      <c r="J30" s="9">
        <f ca="1">ROUND(テーブル13[[#This Row],[居住者]],-3)</f>
        <v>14000</v>
      </c>
      <c r="K30" s="9">
        <f ca="1">ROUND(テーブル13[[#This Row],[勤務者]],-3)</f>
        <v>2000</v>
      </c>
      <c r="L30" s="9">
        <f ca="1">ROUND(テーブル13[[#This Row],[来街者]],-3)</f>
        <v>133000</v>
      </c>
      <c r="M30" s="9">
        <f ca="1">ROUND(テーブル13[[#This Row],[平日]],-2)</f>
        <v>300</v>
      </c>
      <c r="N30" s="9">
        <f ca="1">ROUND(テーブル13[[#This Row],[休日]],-2)</f>
        <v>400</v>
      </c>
      <c r="O30" s="9"/>
      <c r="P30" s="11"/>
      <c r="Q30" s="9" t="s">
        <v>29</v>
      </c>
      <c r="R30" s="9">
        <f ca="1">ROUND(テーブル1318[[#This Row],[居住者]],-3)</f>
        <v>12000</v>
      </c>
      <c r="S30" s="9">
        <f ca="1">ROUND(テーブル1318[[#This Row],[勤務者]],-3)</f>
        <v>1000</v>
      </c>
      <c r="T30" s="9">
        <f ca="1">ROUND(テーブル1318[[#This Row],[来街者]],-3)</f>
        <v>174000</v>
      </c>
      <c r="U30" s="9">
        <f ca="1">ROUND(テーブル1318[[#This Row],[平日]],-2)</f>
        <v>500</v>
      </c>
      <c r="V30" s="9">
        <f ca="1">ROUND(テーブル1318[[#This Row],[休日]],-2)</f>
        <v>500</v>
      </c>
      <c r="W30" s="9"/>
      <c r="Y30" s="9" t="s">
        <v>29</v>
      </c>
      <c r="Z30" s="9">
        <f ca="1">ROUND(テーブル131825[[#This Row],[居住者]],-3)</f>
        <v>20000</v>
      </c>
      <c r="AA30" s="9">
        <f ca="1">ROUND(テーブル131825[[#This Row],[勤務者]],-1)</f>
        <v>80</v>
      </c>
      <c r="AB30" s="9">
        <f ca="1">ROUND(テーブル131825[[#This Row],[来街者]],-3)</f>
        <v>208000</v>
      </c>
      <c r="AC30" s="9">
        <f ca="1">ROUND(テーブル131825[[#This Row],[平日]],-2)</f>
        <v>500</v>
      </c>
      <c r="AD30" s="9">
        <f ca="1">ROUND(テーブル131825[[#This Row],[休日]],-2)</f>
        <v>600</v>
      </c>
      <c r="AE30" s="9"/>
      <c r="AG30" s="9" t="s">
        <v>29</v>
      </c>
      <c r="AH30">
        <f ca="1">ROUND(テーブル13182520[[#This Row],[居住者]],-3)</f>
        <v>33000</v>
      </c>
      <c r="AI30">
        <f ca="1">ROUND(テーブル13182520[[#This Row],[勤務者]],-3)</f>
        <v>3000</v>
      </c>
      <c r="AJ30">
        <f ca="1">ROUND(テーブル13182520[[#This Row],[来街者]],-3)</f>
        <v>160000</v>
      </c>
      <c r="AK30">
        <f ca="1">ROUND(テーブル13182520[[#This Row],[平日]],-2)</f>
        <v>400</v>
      </c>
      <c r="AL30">
        <f ca="1">ROUND(テーブル13182520[[#This Row],[休日]],-2)</f>
        <v>500</v>
      </c>
    </row>
    <row r="31" spans="1:38" x14ac:dyDescent="0.55000000000000004">
      <c r="A31" s="7" t="s">
        <v>30</v>
      </c>
      <c r="B31" s="8">
        <f ca="1">ROUND(テーブル12[[#This Row],[居住者]],-3)</f>
        <v>19000</v>
      </c>
      <c r="C31" s="8">
        <f ca="1">ROUND(テーブル12[[#This Row],[勤務者]],-3)</f>
        <v>1000</v>
      </c>
      <c r="D31" s="8">
        <f ca="1">ROUND(テーブル12[[#This Row],[来街者]],-3)</f>
        <v>135000</v>
      </c>
      <c r="E31" s="8">
        <f ca="1">ROUND(テーブル12[[#This Row],[平日]],-2)</f>
        <v>300</v>
      </c>
      <c r="F31" s="8">
        <f ca="1">ROUND(テーブル12[[#This Row],[休日]],-2)</f>
        <v>400</v>
      </c>
      <c r="G31" s="8"/>
      <c r="I31" s="7" t="s">
        <v>30</v>
      </c>
      <c r="J31" s="9">
        <f ca="1">ROUND(テーブル13[[#This Row],[居住者]],-3)</f>
        <v>14000</v>
      </c>
      <c r="K31" s="9">
        <f ca="1">ROUND(テーブル13[[#This Row],[勤務者]],-2)</f>
        <v>1200</v>
      </c>
      <c r="L31" s="9">
        <f ca="1">ROUND(テーブル13[[#This Row],[来街者]],-3)</f>
        <v>128000</v>
      </c>
      <c r="M31" s="9">
        <f ca="1">ROUND(テーブル13[[#This Row],[平日]],-2)</f>
        <v>300</v>
      </c>
      <c r="N31" s="9">
        <f ca="1">ROUND(テーブル13[[#This Row],[休日]],-2)</f>
        <v>400</v>
      </c>
      <c r="O31" s="9"/>
      <c r="P31" s="11"/>
      <c r="Q31" s="9" t="s">
        <v>30</v>
      </c>
      <c r="R31" s="9">
        <f ca="1">ROUND(テーブル1318[[#This Row],[居住者]],-3)</f>
        <v>12000</v>
      </c>
      <c r="S31" s="9">
        <f ca="1">ROUND(テーブル1318[[#This Row],[勤務者]],-3)</f>
        <v>1000</v>
      </c>
      <c r="T31" s="9">
        <f ca="1">ROUND(テーブル1318[[#This Row],[来街者]],-3)</f>
        <v>171000</v>
      </c>
      <c r="U31" s="9">
        <f ca="1">ROUND(テーブル1318[[#This Row],[平日]],-2)</f>
        <v>500</v>
      </c>
      <c r="V31" s="9">
        <f ca="1">ROUND(テーブル1318[[#This Row],[休日]],-2)</f>
        <v>500</v>
      </c>
      <c r="W31" s="9"/>
      <c r="Y31" s="9" t="s">
        <v>30</v>
      </c>
      <c r="Z31" s="9">
        <f ca="1">ROUND(テーブル131825[[#This Row],[居住者]],-3)</f>
        <v>21000</v>
      </c>
      <c r="AA31" s="9">
        <f ca="1">ROUND(テーブル131825[[#This Row],[勤務者]],-1)</f>
        <v>50</v>
      </c>
      <c r="AB31" s="9">
        <f ca="1">ROUND(テーブル131825[[#This Row],[来街者]],-3)</f>
        <v>215000</v>
      </c>
      <c r="AC31" s="9">
        <f ca="1">ROUND(テーブル131825[[#This Row],[平日]],-2)</f>
        <v>600</v>
      </c>
      <c r="AD31" s="9">
        <f ca="1">ROUND(テーブル131825[[#This Row],[休日]],-2)</f>
        <v>600</v>
      </c>
      <c r="AE31" s="9"/>
      <c r="AG31" s="9" t="s">
        <v>30</v>
      </c>
      <c r="AH31">
        <f ca="1">ROUND(テーブル13182520[[#This Row],[居住者]],-3)</f>
        <v>35000</v>
      </c>
      <c r="AI31">
        <f ca="1">ROUND(テーブル13182520[[#This Row],[勤務者]],-3)</f>
        <v>3000</v>
      </c>
      <c r="AJ31">
        <f ca="1">ROUND(テーブル13182520[[#This Row],[来街者]],-3)</f>
        <v>161000</v>
      </c>
      <c r="AK31">
        <f ca="1">ROUND(テーブル13182520[[#This Row],[平日]],-2)</f>
        <v>400</v>
      </c>
      <c r="AL31">
        <f ca="1">ROUND(テーブル13182520[[#This Row],[休日]],-2)</f>
        <v>400</v>
      </c>
    </row>
    <row r="32" spans="1:38" x14ac:dyDescent="0.55000000000000004">
      <c r="A32" s="7" t="s">
        <v>31</v>
      </c>
      <c r="B32" s="8">
        <f ca="1">ROUND(テーブル12[[#This Row],[居住者]],-3)</f>
        <v>20000</v>
      </c>
      <c r="C32" s="8">
        <f ca="1">ROUND(テーブル12[[#This Row],[勤務者]],-3)</f>
        <v>1000</v>
      </c>
      <c r="D32" s="8">
        <f ca="1">ROUND(テーブル12[[#This Row],[来街者]],-3)</f>
        <v>128000</v>
      </c>
      <c r="E32" s="8">
        <f ca="1">ROUND(テーブル12[[#This Row],[平日]],-2)</f>
        <v>300</v>
      </c>
      <c r="F32" s="8">
        <f ca="1">ROUND(テーブル12[[#This Row],[休日]],-2)</f>
        <v>400</v>
      </c>
      <c r="G32" s="8"/>
      <c r="I32" s="7" t="s">
        <v>31</v>
      </c>
      <c r="J32" s="9">
        <f ca="1">ROUND(テーブル13[[#This Row],[居住者]],-3)</f>
        <v>14000</v>
      </c>
      <c r="K32" s="9">
        <f ca="1">ROUND(テーブル13[[#This Row],[勤務者]],-2)</f>
        <v>700</v>
      </c>
      <c r="L32" s="9">
        <f ca="1">ROUND(テーブル13[[#This Row],[来街者]],-3)</f>
        <v>127000</v>
      </c>
      <c r="M32" s="9">
        <f ca="1">ROUND(テーブル13[[#This Row],[平日]],-2)</f>
        <v>300</v>
      </c>
      <c r="N32" s="9">
        <f ca="1">ROUND(テーブル13[[#This Row],[休日]],-2)</f>
        <v>400</v>
      </c>
      <c r="O32" s="9"/>
      <c r="P32" s="11"/>
      <c r="Q32" s="9" t="s">
        <v>31</v>
      </c>
      <c r="R32" s="9">
        <f ca="1">ROUND(テーブル1318[[#This Row],[居住者]],-3)</f>
        <v>13000</v>
      </c>
      <c r="S32" s="9">
        <f ca="1">ROUND(テーブル1318[[#This Row],[勤務者]],-3)</f>
        <v>1000</v>
      </c>
      <c r="T32" s="9">
        <f ca="1">ROUND(テーブル1318[[#This Row],[来街者]],-3)</f>
        <v>177000</v>
      </c>
      <c r="U32" s="9">
        <f ca="1">ROUND(テーブル1318[[#This Row],[平日]],-2)</f>
        <v>500</v>
      </c>
      <c r="V32" s="9">
        <f ca="1">ROUND(テーブル1318[[#This Row],[休日]],-2)</f>
        <v>500</v>
      </c>
      <c r="W32" s="9"/>
      <c r="Y32" s="9" t="s">
        <v>31</v>
      </c>
      <c r="Z32" s="9">
        <f ca="1">ROUND(テーブル131825[[#This Row],[居住者]],-3)</f>
        <v>23000</v>
      </c>
      <c r="AA32" s="9">
        <f ca="1">ROUND(テーブル131825[[#This Row],[勤務者]],-1)</f>
        <v>50</v>
      </c>
      <c r="AB32" s="9">
        <f ca="1">ROUND(テーブル131825[[#This Row],[来街者]],-3)</f>
        <v>219000</v>
      </c>
      <c r="AC32" s="9">
        <f ca="1">ROUND(テーブル131825[[#This Row],[平日]],-2)</f>
        <v>600</v>
      </c>
      <c r="AD32" s="9">
        <f ca="1">ROUND(テーブル131825[[#This Row],[休日]],-2)</f>
        <v>600</v>
      </c>
      <c r="AE32" s="9"/>
      <c r="AG32" s="9" t="s">
        <v>31</v>
      </c>
      <c r="AH32">
        <f ca="1">ROUND(テーブル13182520[[#This Row],[居住者]],-3)</f>
        <v>38000</v>
      </c>
      <c r="AI32">
        <f ca="1">ROUND(テーブル13182520[[#This Row],[勤務者]],-3)</f>
        <v>3000</v>
      </c>
      <c r="AJ32">
        <f ca="1">ROUND(テーブル13182520[[#This Row],[来街者]],-3)</f>
        <v>161000</v>
      </c>
      <c r="AK32">
        <f ca="1">ROUND(テーブル13182520[[#This Row],[平日]],-2)</f>
        <v>400</v>
      </c>
      <c r="AL32">
        <f ca="1">ROUND(テーブル13182520[[#This Row],[休日]],-2)</f>
        <v>400</v>
      </c>
    </row>
    <row r="33" spans="1:38" x14ac:dyDescent="0.55000000000000004">
      <c r="A33" s="7" t="s">
        <v>32</v>
      </c>
      <c r="B33" s="8">
        <f ca="1">ROUND(テーブル12[[#This Row],[居住者]],-3)</f>
        <v>20000</v>
      </c>
      <c r="C33" s="8">
        <f ca="1">ROUND(テーブル12[[#This Row],[勤務者]],-3)</f>
        <v>1000</v>
      </c>
      <c r="D33" s="8">
        <f ca="1">ROUND(テーブル12[[#This Row],[来街者]],-3)</f>
        <v>129000</v>
      </c>
      <c r="E33" s="8">
        <f ca="1">ROUND(テーブル12[[#This Row],[平日]],-2)</f>
        <v>300</v>
      </c>
      <c r="F33" s="8">
        <f ca="1">ROUND(テーブル12[[#This Row],[休日]],-2)</f>
        <v>400</v>
      </c>
      <c r="G33" s="8"/>
      <c r="I33" s="7" t="s">
        <v>32</v>
      </c>
      <c r="J33" s="9">
        <f ca="1">ROUND(テーブル13[[#This Row],[居住者]],-3)</f>
        <v>14000</v>
      </c>
      <c r="K33" s="9">
        <f ca="1">ROUND(テーブル13[[#This Row],[勤務者]],-2)</f>
        <v>400</v>
      </c>
      <c r="L33" s="9">
        <f ca="1">ROUND(テーブル13[[#This Row],[来街者]],-3)</f>
        <v>125000</v>
      </c>
      <c r="M33" s="9">
        <f ca="1">ROUND(テーブル13[[#This Row],[平日]],-2)</f>
        <v>300</v>
      </c>
      <c r="N33" s="9">
        <f ca="1">ROUND(テーブル13[[#This Row],[休日]],-2)</f>
        <v>400</v>
      </c>
      <c r="O33" s="9"/>
      <c r="P33" s="11"/>
      <c r="Q33" s="9" t="s">
        <v>32</v>
      </c>
      <c r="R33" s="9">
        <f ca="1">ROUND(テーブル1318[[#This Row],[居住者]],-3)</f>
        <v>13000</v>
      </c>
      <c r="S33" s="9">
        <f ca="1">ROUND(テーブル1318[[#This Row],[勤務者]],-3)</f>
        <v>1000</v>
      </c>
      <c r="T33" s="9">
        <f ca="1">ROUND(テーブル1318[[#This Row],[来街者]],-3)</f>
        <v>182000</v>
      </c>
      <c r="U33" s="9">
        <f ca="1">ROUND(テーブル1318[[#This Row],[平日]],-2)</f>
        <v>500</v>
      </c>
      <c r="V33" s="9">
        <f ca="1">ROUND(テーブル1318[[#This Row],[休日]],-2)</f>
        <v>500</v>
      </c>
      <c r="W33" s="9"/>
      <c r="Y33" s="9" t="s">
        <v>32</v>
      </c>
      <c r="Z33" s="9">
        <f ca="1">ROUND(テーブル131825[[#This Row],[居住者]],-3)</f>
        <v>25000</v>
      </c>
      <c r="AA33" s="9">
        <f ca="1">ROUND(テーブル131825[[#This Row],[勤務者]],-2)</f>
        <v>100</v>
      </c>
      <c r="AB33" s="9">
        <f ca="1">ROUND(テーブル131825[[#This Row],[来街者]],-3)</f>
        <v>222000</v>
      </c>
      <c r="AC33" s="9">
        <f ca="1">ROUND(テーブル131825[[#This Row],[平日]],-2)</f>
        <v>600</v>
      </c>
      <c r="AD33" s="9">
        <f ca="1">ROUND(テーブル131825[[#This Row],[休日]],-2)</f>
        <v>600</v>
      </c>
      <c r="AE33" s="9"/>
      <c r="AG33" s="9" t="s">
        <v>32</v>
      </c>
      <c r="AH33">
        <f ca="1">ROUND(テーブル13182520[[#This Row],[居住者]],-3)</f>
        <v>47000</v>
      </c>
      <c r="AI33">
        <f ca="1">ROUND(テーブル13182520[[#This Row],[勤務者]],-3)</f>
        <v>3000</v>
      </c>
      <c r="AJ33">
        <f ca="1">ROUND(テーブル13182520[[#This Row],[来街者]],-3)</f>
        <v>167000</v>
      </c>
      <c r="AK33">
        <f ca="1">ROUND(テーブル13182520[[#This Row],[平日]],-2)</f>
        <v>500</v>
      </c>
      <c r="AL33">
        <f ca="1">ROUND(テーブル13182520[[#This Row],[休日]],-2)</f>
        <v>500</v>
      </c>
    </row>
    <row r="34" spans="1:38" x14ac:dyDescent="0.55000000000000004">
      <c r="A34" s="7" t="s">
        <v>33</v>
      </c>
      <c r="B34" s="8">
        <f ca="1">ROUND(テーブル12[[#This Row],[居住者]],-3)</f>
        <v>20000</v>
      </c>
      <c r="C34" s="8">
        <f ca="1">ROUND(テーブル12[[#This Row],[勤務者]],-3)</f>
        <v>1000</v>
      </c>
      <c r="D34" s="8">
        <f ca="1">ROUND(テーブル12[[#This Row],[来街者]],-3)</f>
        <v>136000</v>
      </c>
      <c r="E34" s="8">
        <f ca="1">ROUND(テーブル12[[#This Row],[平日]],-2)</f>
        <v>400</v>
      </c>
      <c r="F34" s="8">
        <f ca="1">ROUND(テーブル12[[#This Row],[休日]],-2)</f>
        <v>400</v>
      </c>
      <c r="G34" s="8"/>
      <c r="I34" s="7" t="s">
        <v>33</v>
      </c>
      <c r="J34" s="9">
        <f ca="1">ROUND(テーブル13[[#This Row],[居住者]],-3)</f>
        <v>14000</v>
      </c>
      <c r="K34" s="9">
        <f ca="1">ROUND(テーブル13[[#This Row],[勤務者]],-2)</f>
        <v>400</v>
      </c>
      <c r="L34" s="9">
        <f ca="1">ROUND(テーブル13[[#This Row],[来街者]],-3)</f>
        <v>129000</v>
      </c>
      <c r="M34" s="9">
        <f ca="1">ROUND(テーブル13[[#This Row],[平日]],-2)</f>
        <v>300</v>
      </c>
      <c r="N34" s="9">
        <f ca="1">ROUND(テーブル13[[#This Row],[休日]],-2)</f>
        <v>400</v>
      </c>
      <c r="O34" s="9"/>
      <c r="P34" s="11"/>
      <c r="Q34" s="9" t="s">
        <v>33</v>
      </c>
      <c r="R34" s="9">
        <f ca="1">ROUND(テーブル1318[[#This Row],[居住者]],-3)</f>
        <v>13000</v>
      </c>
      <c r="S34" s="9">
        <f ca="1">ROUND(テーブル1318[[#This Row],[勤務者]],-2)</f>
        <v>1000</v>
      </c>
      <c r="T34" s="9">
        <f ca="1">ROUND(テーブル1318[[#This Row],[来街者]],-3)</f>
        <v>189000</v>
      </c>
      <c r="U34" s="9">
        <f ca="1">ROUND(テーブル1318[[#This Row],[平日]],-2)</f>
        <v>500</v>
      </c>
      <c r="V34" s="9">
        <f ca="1">ROUND(テーブル1318[[#This Row],[休日]],-2)</f>
        <v>500</v>
      </c>
      <c r="W34" s="9"/>
      <c r="Y34" s="9" t="s">
        <v>33</v>
      </c>
      <c r="Z34" s="9">
        <f ca="1">ROUND(テーブル131825[[#This Row],[居住者]],-3)</f>
        <v>26000</v>
      </c>
      <c r="AA34" s="9">
        <f ca="1">ROUND(テーブル131825[[#This Row],[勤務者]],-2)</f>
        <v>100</v>
      </c>
      <c r="AB34" s="9">
        <f ca="1">ROUND(テーブル131825[[#This Row],[来街者]],-3)</f>
        <v>224000</v>
      </c>
      <c r="AC34" s="9">
        <f ca="1">ROUND(テーブル131825[[#This Row],[平日]],-2)</f>
        <v>600</v>
      </c>
      <c r="AD34" s="9">
        <f ca="1">ROUND(テーブル131825[[#This Row],[休日]],-2)</f>
        <v>600</v>
      </c>
      <c r="AE34" s="9"/>
      <c r="AG34" s="9" t="s">
        <v>33</v>
      </c>
      <c r="AH34">
        <f ca="1">ROUND(テーブル13182520[[#This Row],[居住者]],-3)</f>
        <v>51000</v>
      </c>
      <c r="AI34">
        <f ca="1">ROUND(テーブル13182520[[#This Row],[勤務者]],-3)</f>
        <v>3000</v>
      </c>
      <c r="AJ34">
        <f ca="1">ROUND(テーブル13182520[[#This Row],[来街者]],-3)</f>
        <v>177000</v>
      </c>
      <c r="AK34">
        <f ca="1">ROUND(テーブル13182520[[#This Row],[平日]],-2)</f>
        <v>500</v>
      </c>
      <c r="AL34">
        <f ca="1">ROUND(テーブル13182520[[#This Row],[休日]],-2)</f>
        <v>500</v>
      </c>
    </row>
    <row r="35" spans="1:38" x14ac:dyDescent="0.55000000000000004">
      <c r="A35" s="7" t="s">
        <v>34</v>
      </c>
      <c r="B35" s="8">
        <f ca="1">ROUND(テーブル12[[#This Row],[居住者]],-3)</f>
        <v>20000</v>
      </c>
      <c r="C35" s="8">
        <f ca="1">ROUND(テーブル12[[#This Row],[勤務者]],-3)</f>
        <v>1000</v>
      </c>
      <c r="D35" s="8">
        <f ca="1">ROUND(テーブル12[[#This Row],[来街者]],-3)</f>
        <v>138000</v>
      </c>
      <c r="E35" s="8">
        <f ca="1">ROUND(テーブル12[[#This Row],[平日]],-2)</f>
        <v>400</v>
      </c>
      <c r="F35" s="8">
        <f ca="1">ROUND(テーブル12[[#This Row],[休日]],-2)</f>
        <v>400</v>
      </c>
      <c r="G35" s="8"/>
      <c r="I35" s="7" t="s">
        <v>34</v>
      </c>
      <c r="J35" s="9">
        <f ca="1">ROUND(テーブル13[[#This Row],[居住者]],-3)</f>
        <v>14000</v>
      </c>
      <c r="K35" s="9">
        <f ca="1">ROUND(テーブル13[[#This Row],[勤務者]],-2)</f>
        <v>300</v>
      </c>
      <c r="L35" s="9">
        <f ca="1">ROUND(テーブル13[[#This Row],[来街者]],-3)</f>
        <v>131000</v>
      </c>
      <c r="M35" s="9">
        <f ca="1">ROUND(テーブル13[[#This Row],[平日]],-2)</f>
        <v>300</v>
      </c>
      <c r="N35" s="9">
        <f ca="1">ROUND(テーブル13[[#This Row],[休日]],-2)</f>
        <v>400</v>
      </c>
      <c r="O35" s="9"/>
      <c r="P35" s="11"/>
      <c r="Q35" s="9" t="s">
        <v>34</v>
      </c>
      <c r="R35" s="9">
        <f ca="1">ROUND(テーブル1318[[#This Row],[居住者]],-3)</f>
        <v>13000</v>
      </c>
      <c r="S35" s="9">
        <f ca="1">ROUND(テーブル1318[[#This Row],[勤務者]],-2)</f>
        <v>1000</v>
      </c>
      <c r="T35" s="9">
        <f ca="1">ROUND(テーブル1318[[#This Row],[来街者]],-3)</f>
        <v>191000</v>
      </c>
      <c r="U35" s="9">
        <f ca="1">ROUND(テーブル1318[[#This Row],[平日]],-2)</f>
        <v>500</v>
      </c>
      <c r="V35" s="9">
        <f ca="1">ROUND(テーブル1318[[#This Row],[休日]],-2)</f>
        <v>500</v>
      </c>
      <c r="W35" s="9"/>
      <c r="Y35" s="9" t="s">
        <v>34</v>
      </c>
      <c r="Z35" s="9">
        <f ca="1">ROUND(テーブル131825[[#This Row],[居住者]],-3)</f>
        <v>26000</v>
      </c>
      <c r="AA35" s="9">
        <f ca="1">ROUND(テーブル131825[[#This Row],[勤務者]],-2)</f>
        <v>200</v>
      </c>
      <c r="AB35" s="9">
        <f ca="1">ROUND(テーブル131825[[#This Row],[来街者]],-3)</f>
        <v>227000</v>
      </c>
      <c r="AC35" s="9">
        <f ca="1">ROUND(テーブル131825[[#This Row],[平日]],-2)</f>
        <v>600</v>
      </c>
      <c r="AD35" s="9">
        <f ca="1">ROUND(テーブル131825[[#This Row],[休日]],-2)</f>
        <v>700</v>
      </c>
      <c r="AE35" s="9"/>
      <c r="AG35" s="9" t="s">
        <v>34</v>
      </c>
      <c r="AH35">
        <f ca="1">ROUND(テーブル13182520[[#This Row],[居住者]],-3)</f>
        <v>51000</v>
      </c>
      <c r="AI35">
        <f ca="1">ROUND(テーブル13182520[[#This Row],[勤務者]],-3)</f>
        <v>3000</v>
      </c>
      <c r="AJ35">
        <f ca="1">ROUND(テーブル13182520[[#This Row],[来街者]],-3)</f>
        <v>179000</v>
      </c>
      <c r="AK35">
        <f ca="1">ROUND(テーブル13182520[[#This Row],[平日]],-2)</f>
        <v>500</v>
      </c>
      <c r="AL35">
        <f ca="1">ROUND(テーブル13182520[[#This Row],[休日]],-2)</f>
        <v>500</v>
      </c>
    </row>
    <row r="36" spans="1:38" x14ac:dyDescent="0.55000000000000004">
      <c r="A36" s="7" t="s">
        <v>35</v>
      </c>
      <c r="B36" s="8">
        <f ca="1">ROUND(テーブル12[[#This Row],[居住者]],-3)</f>
        <v>20000</v>
      </c>
      <c r="C36" s="8">
        <f ca="1">ROUND(テーブル12[[#This Row],[勤務者]],-3)</f>
        <v>1000</v>
      </c>
      <c r="D36" s="8">
        <f ca="1">ROUND(テーブル12[[#This Row],[来街者]],-3)</f>
        <v>138000</v>
      </c>
      <c r="E36" s="8">
        <f ca="1">ROUND(テーブル12[[#This Row],[平日]],-2)</f>
        <v>400</v>
      </c>
      <c r="F36" s="8">
        <f ca="1">ROUND(テーブル12[[#This Row],[休日]],-2)</f>
        <v>400</v>
      </c>
      <c r="G36" s="8"/>
      <c r="I36" s="7" t="s">
        <v>35</v>
      </c>
      <c r="J36" s="9">
        <f ca="1">ROUND(テーブル13[[#This Row],[居住者]],-3)</f>
        <v>14000</v>
      </c>
      <c r="K36" s="9">
        <f ca="1">ROUND(テーブル13[[#This Row],[勤務者]],-2)</f>
        <v>300</v>
      </c>
      <c r="L36" s="9">
        <f ca="1">ROUND(テーブル13[[#This Row],[来街者]],-3)</f>
        <v>132000</v>
      </c>
      <c r="M36" s="9">
        <f ca="1">ROUND(テーブル13[[#This Row],[平日]],-2)</f>
        <v>300</v>
      </c>
      <c r="N36" s="9">
        <f ca="1">ROUND(テーブル13[[#This Row],[休日]],-2)</f>
        <v>400</v>
      </c>
      <c r="O36" s="9"/>
      <c r="P36" s="11"/>
      <c r="Q36" s="9" t="s">
        <v>35</v>
      </c>
      <c r="R36" s="9">
        <f ca="1">ROUND(テーブル1318[[#This Row],[居住者]],-3)</f>
        <v>13000</v>
      </c>
      <c r="S36" s="9">
        <f ca="1">ROUND(テーブル1318[[#This Row],[勤務者]],-2)</f>
        <v>1000</v>
      </c>
      <c r="T36" s="9">
        <f ca="1">ROUND(テーブル1318[[#This Row],[来街者]],-3)</f>
        <v>189000</v>
      </c>
      <c r="U36" s="9">
        <f ca="1">ROUND(テーブル1318[[#This Row],[平日]],-2)</f>
        <v>500</v>
      </c>
      <c r="V36" s="9">
        <f ca="1">ROUND(テーブル1318[[#This Row],[休日]],-2)</f>
        <v>500</v>
      </c>
      <c r="W36" s="9"/>
      <c r="Y36" s="9" t="s">
        <v>35</v>
      </c>
      <c r="Z36" s="9">
        <f ca="1">ROUND(テーブル131825[[#This Row],[居住者]],-3)</f>
        <v>27000</v>
      </c>
      <c r="AA36" s="9">
        <f ca="1">ROUND(テーブル131825[[#This Row],[勤務者]],-2)</f>
        <v>200</v>
      </c>
      <c r="AB36" s="9">
        <f ca="1">ROUND(テーブル131825[[#This Row],[来街者]],-3)</f>
        <v>227000</v>
      </c>
      <c r="AC36" s="9">
        <f ca="1">ROUND(テーブル131825[[#This Row],[平日]],-2)</f>
        <v>600</v>
      </c>
      <c r="AD36" s="9">
        <f ca="1">ROUND(テーブル131825[[#This Row],[休日]],-2)</f>
        <v>700</v>
      </c>
      <c r="AE36" s="9"/>
      <c r="AG36" s="9" t="s">
        <v>35</v>
      </c>
      <c r="AH36">
        <f ca="1">ROUND(テーブル13182520[[#This Row],[居住者]],-3)</f>
        <v>50000</v>
      </c>
      <c r="AI36">
        <f ca="1">ROUND(テーブル13182520[[#This Row],[勤務者]],-3)</f>
        <v>3000</v>
      </c>
      <c r="AJ36">
        <f ca="1">ROUND(テーブル13182520[[#This Row],[来街者]],-3)</f>
        <v>175000</v>
      </c>
      <c r="AK36">
        <f ca="1">ROUND(テーブル13182520[[#This Row],[平日]],-2)</f>
        <v>500</v>
      </c>
      <c r="AL36">
        <f ca="1">ROUND(テーブル13182520[[#This Row],[休日]],-2)</f>
        <v>500</v>
      </c>
    </row>
    <row r="37" spans="1:38" x14ac:dyDescent="0.55000000000000004">
      <c r="A37" s="7" t="s">
        <v>36</v>
      </c>
      <c r="B37" s="8">
        <f ca="1">ROUND(テーブル12[[#This Row],[居住者]],-3)</f>
        <v>20000</v>
      </c>
      <c r="C37" s="8">
        <f ca="1">ROUND(テーブル12[[#This Row],[勤務者]],-3)</f>
        <v>1000</v>
      </c>
      <c r="D37" s="8">
        <f ca="1">ROUND(テーブル12[[#This Row],[来街者]],-3)</f>
        <v>141000</v>
      </c>
      <c r="E37" s="8">
        <f ca="1">ROUND(テーブル12[[#This Row],[平日]],-2)</f>
        <v>400</v>
      </c>
      <c r="F37" s="8">
        <f ca="1">ROUND(テーブル12[[#This Row],[休日]],-2)</f>
        <v>400</v>
      </c>
      <c r="G37" s="8"/>
      <c r="I37" s="7" t="s">
        <v>36</v>
      </c>
      <c r="J37" s="9">
        <f ca="1">ROUND(テーブル13[[#This Row],[居住者]],-3)</f>
        <v>14000</v>
      </c>
      <c r="K37" s="9">
        <f ca="1">ROUND(テーブル13[[#This Row],[勤務者]],-2)</f>
        <v>300</v>
      </c>
      <c r="L37" s="9">
        <f ca="1">ROUND(テーブル13[[#This Row],[来街者]],-3)</f>
        <v>139000</v>
      </c>
      <c r="M37" s="9">
        <f ca="1">ROUND(テーブル13[[#This Row],[平日]],-2)</f>
        <v>400</v>
      </c>
      <c r="N37" s="9">
        <f ca="1">ROUND(テーブル13[[#This Row],[休日]],-2)</f>
        <v>400</v>
      </c>
      <c r="O37" s="9"/>
      <c r="P37" s="11"/>
      <c r="Q37" s="9" t="s">
        <v>36</v>
      </c>
      <c r="R37" s="9">
        <f ca="1">ROUND(テーブル1318[[#This Row],[居住者]],-3)</f>
        <v>13000</v>
      </c>
      <c r="S37" s="9">
        <f ca="1">ROUND(テーブル1318[[#This Row],[勤務者]],-2)</f>
        <v>800</v>
      </c>
      <c r="T37" s="9">
        <f ca="1">ROUND(テーブル1318[[#This Row],[来街者]],-3)</f>
        <v>181000</v>
      </c>
      <c r="U37" s="9">
        <f ca="1">ROUND(テーブル1318[[#This Row],[平日]],-2)</f>
        <v>500</v>
      </c>
      <c r="V37" s="9">
        <f ca="1">ROUND(テーブル1318[[#This Row],[休日]],-2)</f>
        <v>500</v>
      </c>
      <c r="W37" s="9"/>
      <c r="Y37" s="9" t="s">
        <v>36</v>
      </c>
      <c r="Z37" s="9">
        <f ca="1">ROUND(テーブル131825[[#This Row],[居住者]],-3)</f>
        <v>27000</v>
      </c>
      <c r="AA37" s="9">
        <f ca="1">ROUND(テーブル131825[[#This Row],[勤務者]],-2)</f>
        <v>300</v>
      </c>
      <c r="AB37" s="9">
        <f ca="1">ROUND(テーブル131825[[#This Row],[来街者]],-3)</f>
        <v>215000</v>
      </c>
      <c r="AC37" s="9">
        <f ca="1">ROUND(テーブル131825[[#This Row],[平日]],-2)</f>
        <v>600</v>
      </c>
      <c r="AD37" s="9">
        <f ca="1">ROUND(テーブル131825[[#This Row],[休日]],-2)</f>
        <v>600</v>
      </c>
      <c r="AE37" s="9"/>
      <c r="AG37" s="9" t="s">
        <v>36</v>
      </c>
      <c r="AH37">
        <f ca="1">ROUND(テーブル13182520[[#This Row],[居住者]],-3)</f>
        <v>50000</v>
      </c>
      <c r="AI37">
        <f ca="1">ROUND(テーブル13182520[[#This Row],[勤務者]],-3)</f>
        <v>3000</v>
      </c>
      <c r="AJ37">
        <f ca="1">ROUND(テーブル13182520[[#This Row],[来街者]],-3)</f>
        <v>167000</v>
      </c>
      <c r="AK37">
        <f ca="1">ROUND(テーブル13182520[[#This Row],[平日]],-2)</f>
        <v>400</v>
      </c>
      <c r="AL37">
        <f ca="1">ROUND(テーブル13182520[[#This Row],[休日]],-2)</f>
        <v>500</v>
      </c>
    </row>
    <row r="38" spans="1:38" x14ac:dyDescent="0.55000000000000004">
      <c r="A38" s="7" t="s">
        <v>37</v>
      </c>
      <c r="B38" s="8">
        <f ca="1">ROUND(テーブル12[[#This Row],[居住者]],-3)</f>
        <v>21000</v>
      </c>
      <c r="C38" s="8">
        <f ca="1">ROUND(テーブル12[[#This Row],[勤務者]],-3)</f>
        <v>1000</v>
      </c>
      <c r="D38" s="8">
        <f ca="1">ROUND(テーブル12[[#This Row],[来街者]],-3)</f>
        <v>139000</v>
      </c>
      <c r="E38" s="8">
        <f ca="1">ROUND(テーブル12[[#This Row],[平日]],-2)</f>
        <v>400</v>
      </c>
      <c r="F38" s="8">
        <f ca="1">ROUND(テーブル12[[#This Row],[休日]],-2)</f>
        <v>400</v>
      </c>
      <c r="G38" s="8"/>
      <c r="I38" s="7" t="s">
        <v>37</v>
      </c>
      <c r="J38" s="9">
        <f ca="1">ROUND(テーブル13[[#This Row],[居住者]],-3)</f>
        <v>14000</v>
      </c>
      <c r="K38" s="9">
        <f ca="1">ROUND(テーブル13[[#This Row],[勤務者]],-2)</f>
        <v>300</v>
      </c>
      <c r="L38" s="9">
        <f ca="1">ROUND(テーブル13[[#This Row],[来街者]],-3)</f>
        <v>134000</v>
      </c>
      <c r="M38" s="9">
        <f ca="1">ROUND(テーブル13[[#This Row],[平日]],-2)</f>
        <v>400</v>
      </c>
      <c r="N38" s="9">
        <f ca="1">ROUND(テーブル13[[#This Row],[休日]],-2)</f>
        <v>400</v>
      </c>
      <c r="O38" s="9"/>
      <c r="P38" s="11"/>
      <c r="Q38" s="9" t="s">
        <v>37</v>
      </c>
      <c r="R38" s="9">
        <f ca="1">ROUND(テーブル1318[[#This Row],[居住者]],-3)</f>
        <v>13000</v>
      </c>
      <c r="S38" s="9">
        <f ca="1">ROUND(テーブル1318[[#This Row],[勤務者]],-2)</f>
        <v>800</v>
      </c>
      <c r="T38" s="9">
        <f ca="1">ROUND(テーブル1318[[#This Row],[来街者]],-3)</f>
        <v>173000</v>
      </c>
      <c r="U38" s="9">
        <f ca="1">ROUND(テーブル1318[[#This Row],[平日]],-2)</f>
        <v>500</v>
      </c>
      <c r="V38" s="9">
        <f ca="1">ROUND(テーブル1318[[#This Row],[休日]],-2)</f>
        <v>500</v>
      </c>
      <c r="W38" s="9"/>
      <c r="Y38" s="9" t="s">
        <v>37</v>
      </c>
      <c r="Z38" s="9">
        <f ca="1">ROUND(テーブル131825[[#This Row],[居住者]],-3)</f>
        <v>27000</v>
      </c>
      <c r="AA38" s="9">
        <f ca="1">ROUND(テーブル131825[[#This Row],[勤務者]],-2)</f>
        <v>100</v>
      </c>
      <c r="AB38" s="9">
        <f ca="1">ROUND(テーブル131825[[#This Row],[来街者]],-3)</f>
        <v>204000</v>
      </c>
      <c r="AC38" s="9">
        <f ca="1">ROUND(テーブル131825[[#This Row],[平日]],-2)</f>
        <v>600</v>
      </c>
      <c r="AD38" s="9">
        <f ca="1">ROUND(テーブル131825[[#This Row],[休日]],-2)</f>
        <v>600</v>
      </c>
      <c r="AE38" s="9"/>
      <c r="AG38" s="9" t="s">
        <v>37</v>
      </c>
      <c r="AH38">
        <f ca="1">ROUND(テーブル13182520[[#This Row],[居住者]],-3)</f>
        <v>50000</v>
      </c>
      <c r="AI38">
        <f ca="1">ROUND(テーブル13182520[[#This Row],[勤務者]],-3)</f>
        <v>2000</v>
      </c>
      <c r="AJ38">
        <f ca="1">ROUND(テーブル13182520[[#This Row],[来街者]],-3)</f>
        <v>158000</v>
      </c>
      <c r="AK38">
        <f ca="1">ROUND(テーブル13182520[[#This Row],[平日]],-2)</f>
        <v>400</v>
      </c>
      <c r="AL38">
        <f ca="1">ROUND(テーブル13182520[[#This Row],[休日]],-2)</f>
        <v>400</v>
      </c>
    </row>
    <row r="39" spans="1:38" x14ac:dyDescent="0.55000000000000004">
      <c r="A39" s="7" t="s">
        <v>38</v>
      </c>
      <c r="B39" s="8">
        <f ca="1">ROUND(テーブル12[[#This Row],[居住者]],-3)</f>
        <v>21000</v>
      </c>
      <c r="C39" s="8">
        <f ca="1">ROUND(テーブル12[[#This Row],[勤務者]],-3)</f>
        <v>1000</v>
      </c>
      <c r="D39" s="8">
        <f ca="1">ROUND(テーブル12[[#This Row],[来街者]],-3)</f>
        <v>134000</v>
      </c>
      <c r="E39" s="8">
        <f ca="1">ROUND(テーブル12[[#This Row],[平日]],-2)</f>
        <v>300</v>
      </c>
      <c r="F39" s="8">
        <f ca="1">ROUND(テーブル12[[#This Row],[休日]],-2)</f>
        <v>400</v>
      </c>
      <c r="G39" s="8"/>
      <c r="I39" s="7" t="s">
        <v>38</v>
      </c>
      <c r="J39" s="9">
        <f ca="1">ROUND(テーブル13[[#This Row],[居住者]],-3)</f>
        <v>14000</v>
      </c>
      <c r="K39" s="9">
        <f ca="1">ROUND(テーブル13[[#This Row],[勤務者]],-2)</f>
        <v>300</v>
      </c>
      <c r="L39" s="9">
        <f ca="1">ROUND(テーブル13[[#This Row],[来街者]],-3)</f>
        <v>132000</v>
      </c>
      <c r="M39" s="9">
        <f ca="1">ROUND(テーブル13[[#This Row],[平日]],-2)</f>
        <v>400</v>
      </c>
      <c r="N39" s="9">
        <f ca="1">ROUND(テーブル13[[#This Row],[休日]],-2)</f>
        <v>400</v>
      </c>
      <c r="O39" s="9"/>
      <c r="P39" s="11"/>
      <c r="Q39" s="9" t="s">
        <v>38</v>
      </c>
      <c r="R39" s="9">
        <f ca="1">ROUND(テーブル1318[[#This Row],[居住者]],-3)</f>
        <v>13000</v>
      </c>
      <c r="S39" s="9">
        <f ca="1">ROUND(テーブル1318[[#This Row],[勤務者]],-2)</f>
        <v>800</v>
      </c>
      <c r="T39" s="9">
        <f ca="1">ROUND(テーブル1318[[#This Row],[来街者]],-3)</f>
        <v>165000</v>
      </c>
      <c r="U39" s="9">
        <f ca="1">ROUND(テーブル1318[[#This Row],[平日]],-2)</f>
        <v>500</v>
      </c>
      <c r="V39" s="9">
        <f ca="1">ROUND(テーブル1318[[#This Row],[休日]],-2)</f>
        <v>400</v>
      </c>
      <c r="W39" s="9"/>
      <c r="Y39" s="9" t="s">
        <v>38</v>
      </c>
      <c r="Z39" s="9">
        <f ca="1">ROUND(テーブル131825[[#This Row],[居住者]],-3)</f>
        <v>27000</v>
      </c>
      <c r="AA39" s="9">
        <f ca="1">ROUND(テーブル131825[[#This Row],[勤務者]],-1)</f>
        <v>40</v>
      </c>
      <c r="AB39" s="9">
        <f ca="1">ROUND(テーブル131825[[#This Row],[来街者]],-3)</f>
        <v>199000</v>
      </c>
      <c r="AC39" s="9">
        <f ca="1">ROUND(テーブル131825[[#This Row],[平日]],-2)</f>
        <v>500</v>
      </c>
      <c r="AD39" s="9">
        <f ca="1">ROUND(テーブル131825[[#This Row],[休日]],-2)</f>
        <v>500</v>
      </c>
      <c r="AE39" s="9"/>
      <c r="AG39" s="9" t="s">
        <v>38</v>
      </c>
      <c r="AH39">
        <f ca="1">ROUND(テーブル13182520[[#This Row],[居住者]],-3)</f>
        <v>50000</v>
      </c>
      <c r="AI39">
        <f ca="1">ROUND(テーブル13182520[[#This Row],[勤務者]],-3)</f>
        <v>3000</v>
      </c>
      <c r="AJ39">
        <f ca="1">ROUND(テーブル13182520[[#This Row],[来街者]],-3)</f>
        <v>151000</v>
      </c>
      <c r="AK39">
        <f ca="1">ROUND(テーブル13182520[[#This Row],[平日]],-2)</f>
        <v>400</v>
      </c>
      <c r="AL39">
        <f ca="1">ROUND(テーブル13182520[[#This Row],[休日]],-2)</f>
        <v>400</v>
      </c>
    </row>
    <row r="40" spans="1:38" x14ac:dyDescent="0.55000000000000004">
      <c r="A40" s="7" t="s">
        <v>39</v>
      </c>
      <c r="B40" s="8">
        <f ca="1">ROUND(テーブル12[[#This Row],[居住者]],-3)</f>
        <v>21000</v>
      </c>
      <c r="C40" s="8">
        <f ca="1">ROUND(テーブル12[[#This Row],[勤務者]],-3)</f>
        <v>1000</v>
      </c>
      <c r="D40" s="8">
        <f ca="1">ROUND(テーブル12[[#This Row],[来街者]],-3)</f>
        <v>133000</v>
      </c>
      <c r="E40" s="8">
        <f ca="1">ROUND(テーブル12[[#This Row],[平日]],-2)</f>
        <v>300</v>
      </c>
      <c r="F40" s="8">
        <f ca="1">ROUND(テーブル12[[#This Row],[休日]],-2)</f>
        <v>400</v>
      </c>
      <c r="G40" s="8"/>
      <c r="I40" s="7" t="s">
        <v>39</v>
      </c>
      <c r="J40" s="9">
        <f ca="1">ROUND(テーブル13[[#This Row],[居住者]],-3)</f>
        <v>13000</v>
      </c>
      <c r="K40" s="9">
        <f ca="1">ROUND(テーブル13[[#This Row],[勤務者]],-2)</f>
        <v>300</v>
      </c>
      <c r="L40" s="9">
        <f ca="1">ROUND(テーブル13[[#This Row],[来街者]],-3)</f>
        <v>128000</v>
      </c>
      <c r="M40" s="9">
        <f ca="1">ROUND(テーブル13[[#This Row],[平日]],-2)</f>
        <v>300</v>
      </c>
      <c r="N40" s="9">
        <f ca="1">ROUND(テーブル13[[#This Row],[休日]],-2)</f>
        <v>400</v>
      </c>
      <c r="O40" s="9"/>
      <c r="P40" s="11"/>
      <c r="Q40" s="9" t="s">
        <v>39</v>
      </c>
      <c r="R40" s="9">
        <f ca="1">ROUND(テーブル1318[[#This Row],[居住者]],-3)</f>
        <v>12000</v>
      </c>
      <c r="S40" s="9">
        <f ca="1">ROUND(テーブル1318[[#This Row],[勤務者]],-2)</f>
        <v>600</v>
      </c>
      <c r="T40" s="9">
        <f ca="1">ROUND(テーブル1318[[#This Row],[来街者]],-3)</f>
        <v>158000</v>
      </c>
      <c r="U40" s="9">
        <f ca="1">ROUND(テーブル1318[[#This Row],[平日]],-2)</f>
        <v>400</v>
      </c>
      <c r="V40" s="9">
        <f ca="1">ROUND(テーブル1318[[#This Row],[休日]],-2)</f>
        <v>400</v>
      </c>
      <c r="W40" s="9"/>
      <c r="Y40" s="9" t="s">
        <v>39</v>
      </c>
      <c r="Z40" s="9">
        <f ca="1">ROUND(テーブル131825[[#This Row],[居住者]],-3)</f>
        <v>27000</v>
      </c>
      <c r="AA40" s="9">
        <f ca="1">ROUND(テーブル131825[[#This Row],[勤務者]],-1)</f>
        <v>40</v>
      </c>
      <c r="AB40" s="9">
        <f ca="1">ROUND(テーブル131825[[#This Row],[来街者]],-3)</f>
        <v>193000</v>
      </c>
      <c r="AC40" s="9">
        <f ca="1">ROUND(テーブル131825[[#This Row],[平日]],-2)</f>
        <v>500</v>
      </c>
      <c r="AD40" s="9">
        <f ca="1">ROUND(テーブル131825[[#This Row],[休日]],-2)</f>
        <v>500</v>
      </c>
      <c r="AE40" s="9"/>
      <c r="AG40" s="9" t="s">
        <v>39</v>
      </c>
      <c r="AH40">
        <f ca="1">ROUND(テーブル13182520[[#This Row],[居住者]],-3)</f>
        <v>49000</v>
      </c>
      <c r="AI40">
        <f ca="1">ROUND(テーブル13182520[[#This Row],[勤務者]],-3)</f>
        <v>2000</v>
      </c>
      <c r="AJ40">
        <f ca="1">ROUND(テーブル13182520[[#This Row],[来街者]],-3)</f>
        <v>146000</v>
      </c>
      <c r="AK40">
        <f ca="1">ROUND(テーブル13182520[[#This Row],[平日]],-2)</f>
        <v>400</v>
      </c>
      <c r="AL40">
        <f ca="1">ROUND(テーブル13182520[[#This Row],[休日]],-2)</f>
        <v>400</v>
      </c>
    </row>
    <row r="41" spans="1:38" x14ac:dyDescent="0.55000000000000004">
      <c r="A41" s="7" t="s">
        <v>40</v>
      </c>
      <c r="B41" s="8">
        <f ca="1">ROUND(テーブル12[[#This Row],[居住者]],-3)</f>
        <v>21000</v>
      </c>
      <c r="C41" s="8">
        <f ca="1">ROUND(テーブル12[[#This Row],[勤務者]],-3)</f>
        <v>1000</v>
      </c>
      <c r="D41" s="8">
        <f ca="1">ROUND(テーブル12[[#This Row],[来街者]],-3)</f>
        <v>131000</v>
      </c>
      <c r="E41" s="8">
        <f ca="1">ROUND(テーブル12[[#This Row],[平日]],-2)</f>
        <v>300</v>
      </c>
      <c r="F41" s="8">
        <f ca="1">ROUND(テーブル12[[#This Row],[休日]],-2)</f>
        <v>400</v>
      </c>
      <c r="G41" s="8"/>
      <c r="I41" s="7" t="s">
        <v>40</v>
      </c>
      <c r="J41" s="9">
        <f ca="1">ROUND(テーブル13[[#This Row],[居住者]],-3)</f>
        <v>13000</v>
      </c>
      <c r="K41" s="9">
        <f ca="1">ROUND(テーブル13[[#This Row],[勤務者]],-2)</f>
        <v>200</v>
      </c>
      <c r="L41" s="9">
        <f ca="1">ROUND(テーブル13[[#This Row],[来街者]],-3)</f>
        <v>123000</v>
      </c>
      <c r="M41" s="9">
        <f ca="1">ROUND(テーブル13[[#This Row],[平日]],-2)</f>
        <v>300</v>
      </c>
      <c r="N41" s="9">
        <f ca="1">ROUND(テーブル13[[#This Row],[休日]],-2)</f>
        <v>300</v>
      </c>
      <c r="O41" s="9"/>
      <c r="P41" s="11"/>
      <c r="Q41" s="9" t="s">
        <v>40</v>
      </c>
      <c r="R41" s="9">
        <f ca="1">ROUND(テーブル1318[[#This Row],[居住者]],-3)</f>
        <v>12000</v>
      </c>
      <c r="S41" s="9">
        <f ca="1">ROUND(テーブル1318[[#This Row],[勤務者]],-2)</f>
        <v>600</v>
      </c>
      <c r="T41" s="9">
        <f ca="1">ROUND(テーブル1318[[#This Row],[来街者]],-3)</f>
        <v>150000</v>
      </c>
      <c r="U41" s="9">
        <f ca="1">ROUND(テーブル1318[[#This Row],[平日]],-2)</f>
        <v>400</v>
      </c>
      <c r="V41" s="9">
        <f ca="1">ROUND(テーブル1318[[#This Row],[休日]],-2)</f>
        <v>400</v>
      </c>
      <c r="W41" s="9"/>
      <c r="Y41" s="9" t="s">
        <v>40</v>
      </c>
      <c r="Z41" s="9">
        <f ca="1">ROUND(テーブル131825[[#This Row],[居住者]],-3)</f>
        <v>27000</v>
      </c>
      <c r="AA41" s="9">
        <f ca="1">ROUND(テーブル131825[[#This Row],[勤務者]],-1)</f>
        <v>40</v>
      </c>
      <c r="AB41" s="9">
        <f ca="1">ROUND(テーブル131825[[#This Row],[来街者]],-3)</f>
        <v>184000</v>
      </c>
      <c r="AC41" s="9">
        <f ca="1">ROUND(テーブル131825[[#This Row],[平日]],-2)</f>
        <v>500</v>
      </c>
      <c r="AD41" s="9">
        <f ca="1">ROUND(テーブル131825[[#This Row],[休日]],-2)</f>
        <v>500</v>
      </c>
      <c r="AE41" s="9"/>
      <c r="AG41" s="9" t="s">
        <v>40</v>
      </c>
      <c r="AH41">
        <f ca="1">ROUND(テーブル13182520[[#This Row],[居住者]],-3)</f>
        <v>48000</v>
      </c>
      <c r="AI41">
        <f ca="1">ROUND(テーブル13182520[[#This Row],[勤務者]],-3)</f>
        <v>2000</v>
      </c>
      <c r="AJ41">
        <f ca="1">ROUND(テーブル13182520[[#This Row],[来街者]],-3)</f>
        <v>139000</v>
      </c>
      <c r="AK41">
        <f ca="1">ROUND(テーブル13182520[[#This Row],[平日]],-2)</f>
        <v>400</v>
      </c>
      <c r="AL41">
        <f ca="1">ROUND(テーブル13182520[[#This Row],[休日]],-2)</f>
        <v>400</v>
      </c>
    </row>
    <row r="42" spans="1:38" x14ac:dyDescent="0.55000000000000004">
      <c r="A42" s="7" t="s">
        <v>41</v>
      </c>
      <c r="B42" s="8">
        <f ca="1">ROUND(テーブル12[[#This Row],[居住者]],-3)</f>
        <v>12000</v>
      </c>
      <c r="C42" s="8">
        <f ca="1">ROUND(テーブル12[[#This Row],[勤務者]],-2)</f>
        <v>800</v>
      </c>
      <c r="D42" s="8">
        <f ca="1">ROUND(テーブル12[[#This Row],[来街者]],-3)</f>
        <v>100000</v>
      </c>
      <c r="E42" s="8">
        <f ca="1">ROUND(テーブル12[[#This Row],[平日]],-2)</f>
        <v>200</v>
      </c>
      <c r="F42" s="8">
        <f ca="1">ROUND(テーブル12[[#This Row],[休日]],-2)</f>
        <v>300</v>
      </c>
      <c r="G42" s="8"/>
      <c r="I42" s="7" t="s">
        <v>41</v>
      </c>
      <c r="J42" s="9">
        <f ca="1">ROUND(テーブル13[[#This Row],[居住者]],-3)</f>
        <v>11000</v>
      </c>
      <c r="K42" s="9">
        <f ca="1">ROUND(テーブル13[[#This Row],[勤務者]],-2)</f>
        <v>300</v>
      </c>
      <c r="L42" s="9">
        <f ca="1">ROUND(テーブル13[[#This Row],[来街者]],-3)</f>
        <v>94000</v>
      </c>
      <c r="M42" s="9">
        <f ca="1">ROUND(テーブル13[[#This Row],[平日]],-2)</f>
        <v>200</v>
      </c>
      <c r="N42" s="9">
        <f ca="1">ROUND(テーブル13[[#This Row],[休日]],-2)</f>
        <v>300</v>
      </c>
      <c r="O42" s="9"/>
      <c r="P42" s="11"/>
      <c r="Q42" s="9" t="s">
        <v>41</v>
      </c>
      <c r="R42" s="9">
        <f ca="1">ROUND(テーブル1318[[#This Row],[居住者]],-3)</f>
        <v>9000</v>
      </c>
      <c r="S42" s="9">
        <f ca="1">ROUND(テーブル1318[[#This Row],[勤務者]],-2)</f>
        <v>700</v>
      </c>
      <c r="T42" s="9">
        <f ca="1">ROUND(テーブル1318[[#This Row],[来街者]],-3)</f>
        <v>130000</v>
      </c>
      <c r="U42" s="9">
        <f ca="1">ROUND(テーブル1318[[#This Row],[平日]],-2)</f>
        <v>400</v>
      </c>
      <c r="V42" s="9">
        <f ca="1">ROUND(テーブル1318[[#This Row],[休日]],-2)</f>
        <v>400</v>
      </c>
      <c r="W42" s="9"/>
      <c r="Y42" s="9" t="s">
        <v>41</v>
      </c>
      <c r="Z42" s="9">
        <f ca="1">ROUND(テーブル131825[[#This Row],[居住者]],-3)</f>
        <v>23000</v>
      </c>
      <c r="AA42" s="9">
        <f ca="1">ROUND(テーブル131825[[#This Row],[勤務者]],-1)</f>
        <v>40</v>
      </c>
      <c r="AB42" s="9">
        <f ca="1">ROUND(テーブル131825[[#This Row],[来街者]],-3)</f>
        <v>126000</v>
      </c>
      <c r="AC42" s="9">
        <f ca="1">ROUND(テーブル131825[[#This Row],[平日]],-2)</f>
        <v>300</v>
      </c>
      <c r="AD42" s="9">
        <f ca="1">ROUND(テーブル131825[[#This Row],[休日]],-2)</f>
        <v>400</v>
      </c>
      <c r="AE42" s="9"/>
      <c r="AG42" s="9" t="s">
        <v>41</v>
      </c>
      <c r="AH42">
        <f ca="1">ROUND(テーブル13182520[[#This Row],[居住者]],-3)</f>
        <v>28000</v>
      </c>
      <c r="AI42">
        <f ca="1">ROUND(テーブル13182520[[#This Row],[勤務者]],-3)</f>
        <v>2000</v>
      </c>
      <c r="AJ42">
        <f ca="1">ROUND(テーブル13182520[[#This Row],[来街者]],-3)</f>
        <v>102000</v>
      </c>
      <c r="AK42">
        <f ca="1">ROUND(テーブル13182520[[#This Row],[平日]],-2)</f>
        <v>300</v>
      </c>
      <c r="AL42">
        <f ca="1">ROUND(テーブル13182520[[#This Row],[休日]],-2)</f>
        <v>300</v>
      </c>
    </row>
    <row r="43" spans="1:38" x14ac:dyDescent="0.55000000000000004">
      <c r="A43" s="7" t="s">
        <v>42</v>
      </c>
      <c r="B43" s="8">
        <f ca="1">ROUND(テーブル12[[#This Row],[居住者]],-3)</f>
        <v>12000</v>
      </c>
      <c r="C43" s="8">
        <f ca="1">ROUND(テーブル12[[#This Row],[勤務者]],-2)</f>
        <v>800</v>
      </c>
      <c r="D43" s="8">
        <f ca="1">ROUND(テーブル12[[#This Row],[来街者]],-3)</f>
        <v>102000</v>
      </c>
      <c r="E43" s="8">
        <f ca="1">ROUND(テーブル12[[#This Row],[平日]],-2)</f>
        <v>300</v>
      </c>
      <c r="F43" s="8">
        <f ca="1">ROUND(テーブル12[[#This Row],[休日]],-2)</f>
        <v>300</v>
      </c>
      <c r="G43" s="8"/>
      <c r="I43" s="7" t="s">
        <v>42</v>
      </c>
      <c r="J43" s="9">
        <f ca="1">ROUND(テーブル13[[#This Row],[居住者]],-3)</f>
        <v>12000</v>
      </c>
      <c r="K43" s="9">
        <f ca="1">ROUND(テーブル13[[#This Row],[勤務者]],-2)</f>
        <v>300</v>
      </c>
      <c r="L43" s="9">
        <f ca="1">ROUND(テーブル13[[#This Row],[来街者]],-3)</f>
        <v>95000</v>
      </c>
      <c r="M43" s="9">
        <f ca="1">ROUND(テーブル13[[#This Row],[平日]],-2)</f>
        <v>200</v>
      </c>
      <c r="N43" s="9">
        <f ca="1">ROUND(テーブル13[[#This Row],[休日]],-2)</f>
        <v>300</v>
      </c>
      <c r="O43" s="9"/>
      <c r="P43" s="11"/>
      <c r="Q43" s="9" t="s">
        <v>42</v>
      </c>
      <c r="R43" s="9">
        <f ca="1">ROUND(テーブル1318[[#This Row],[居住者]],-3)</f>
        <v>9000</v>
      </c>
      <c r="S43" s="9">
        <f ca="1">ROUND(テーブル1318[[#This Row],[勤務者]],-2)</f>
        <v>700</v>
      </c>
      <c r="T43" s="9">
        <f ca="1">ROUND(テーブル1318[[#This Row],[来街者]],-3)</f>
        <v>132000</v>
      </c>
      <c r="U43" s="9">
        <f ca="1">ROUND(テーブル1318[[#This Row],[平日]],-2)</f>
        <v>400</v>
      </c>
      <c r="V43" s="9">
        <f ca="1">ROUND(テーブル1318[[#This Row],[休日]],-2)</f>
        <v>400</v>
      </c>
      <c r="W43" s="9"/>
      <c r="Y43" s="9" t="s">
        <v>42</v>
      </c>
      <c r="Z43" s="9">
        <f ca="1">ROUND(テーブル131825[[#This Row],[居住者]],-3)</f>
        <v>23000</v>
      </c>
      <c r="AA43" s="9">
        <f ca="1">ROUND(テーブル131825[[#This Row],[勤務者]],-1)</f>
        <v>40</v>
      </c>
      <c r="AB43" s="9">
        <f ca="1">ROUND(テーブル131825[[#This Row],[来街者]],-3)</f>
        <v>127000</v>
      </c>
      <c r="AC43" s="9">
        <f ca="1">ROUND(テーブル131825[[#This Row],[平日]],-2)</f>
        <v>300</v>
      </c>
      <c r="AD43" s="9">
        <f ca="1">ROUND(テーブル131825[[#This Row],[休日]],-2)</f>
        <v>400</v>
      </c>
      <c r="AE43" s="9"/>
      <c r="AG43" s="9" t="s">
        <v>42</v>
      </c>
      <c r="AH43">
        <f ca="1">ROUND(テーブル13182520[[#This Row],[居住者]],-3)</f>
        <v>28000</v>
      </c>
      <c r="AI43">
        <f ca="1">ROUND(テーブル13182520[[#This Row],[勤務者]],-3)</f>
        <v>2000</v>
      </c>
      <c r="AJ43">
        <f ca="1">ROUND(テーブル13182520[[#This Row],[来街者]],-3)</f>
        <v>103000</v>
      </c>
      <c r="AK43">
        <f ca="1">ROUND(テーブル13182520[[#This Row],[平日]],-2)</f>
        <v>300</v>
      </c>
      <c r="AL43">
        <f ca="1">ROUND(テーブル13182520[[#This Row],[休日]],-2)</f>
        <v>300</v>
      </c>
    </row>
    <row r="44" spans="1:38" x14ac:dyDescent="0.55000000000000004">
      <c r="A44" s="7" t="s">
        <v>43</v>
      </c>
      <c r="B44" s="8">
        <f ca="1">ROUND(テーブル12[[#This Row],[居住者]],-3)</f>
        <v>12000</v>
      </c>
      <c r="C44" s="8">
        <f ca="1">ROUND(テーブル12[[#This Row],[勤務者]],-2)</f>
        <v>900</v>
      </c>
      <c r="D44" s="8">
        <f ca="1">ROUND(テーブル12[[#This Row],[来街者]],-3)</f>
        <v>101000</v>
      </c>
      <c r="E44" s="8">
        <f ca="1">ROUND(テーブル12[[#This Row],[平日]],-2)</f>
        <v>200</v>
      </c>
      <c r="F44" s="8">
        <f ca="1">ROUND(テーブル12[[#This Row],[休日]],-2)</f>
        <v>300</v>
      </c>
      <c r="G44" s="8"/>
      <c r="I44" s="7" t="s">
        <v>43</v>
      </c>
      <c r="J44" s="9">
        <f ca="1">ROUND(テーブル13[[#This Row],[居住者]],-3)</f>
        <v>12000</v>
      </c>
      <c r="K44" s="9">
        <f ca="1">ROUND(テーブル13[[#This Row],[勤務者]],-2)</f>
        <v>300</v>
      </c>
      <c r="L44" s="9">
        <f ca="1">ROUND(テーブル13[[#This Row],[来街者]],-3)</f>
        <v>95000</v>
      </c>
      <c r="M44" s="9">
        <f ca="1">ROUND(テーブル13[[#This Row],[平日]],-2)</f>
        <v>200</v>
      </c>
      <c r="N44" s="9">
        <f ca="1">ROUND(テーブル13[[#This Row],[休日]],-2)</f>
        <v>300</v>
      </c>
      <c r="O44" s="9"/>
      <c r="P44" s="11"/>
      <c r="Q44" s="9" t="s">
        <v>43</v>
      </c>
      <c r="R44" s="9">
        <f ca="1">ROUND(テーブル1318[[#This Row],[居住者]],-3)</f>
        <v>9000</v>
      </c>
      <c r="S44" s="9">
        <f ca="1">ROUND(テーブル1318[[#This Row],[勤務者]],-2)</f>
        <v>700</v>
      </c>
      <c r="T44" s="9">
        <f ca="1">ROUND(テーブル1318[[#This Row],[来街者]],-3)</f>
        <v>132000</v>
      </c>
      <c r="U44" s="9">
        <f ca="1">ROUND(テーブル1318[[#This Row],[平日]],-2)</f>
        <v>400</v>
      </c>
      <c r="V44" s="9">
        <f ca="1">ROUND(テーブル1318[[#This Row],[休日]],-2)</f>
        <v>400</v>
      </c>
      <c r="W44" s="9"/>
      <c r="Y44" s="9" t="s">
        <v>43</v>
      </c>
      <c r="Z44" s="9">
        <f ca="1">ROUND(テーブル131825[[#This Row],[居住者]],-3)</f>
        <v>23000</v>
      </c>
      <c r="AA44" s="9">
        <f ca="1">ROUND(テーブル131825[[#This Row],[勤務者]],-1)</f>
        <v>40</v>
      </c>
      <c r="AB44" s="9">
        <f ca="1">ROUND(テーブル131825[[#This Row],[来街者]],-3)</f>
        <v>126000</v>
      </c>
      <c r="AC44" s="9">
        <f ca="1">ROUND(テーブル131825[[#This Row],[平日]],-2)</f>
        <v>300</v>
      </c>
      <c r="AD44" s="9">
        <f ca="1">ROUND(テーブル131825[[#This Row],[休日]],-2)</f>
        <v>400</v>
      </c>
      <c r="AE44" s="9"/>
      <c r="AG44" s="9" t="s">
        <v>43</v>
      </c>
      <c r="AH44">
        <f ca="1">ROUND(テーブル13182520[[#This Row],[居住者]],-3)</f>
        <v>28000</v>
      </c>
      <c r="AI44">
        <f ca="1">ROUND(テーブル13182520[[#This Row],[勤務者]],-3)</f>
        <v>2000</v>
      </c>
      <c r="AJ44">
        <f ca="1">ROUND(テーブル13182520[[#This Row],[来街者]],-3)</f>
        <v>103000</v>
      </c>
      <c r="AK44">
        <f ca="1">ROUND(テーブル13182520[[#This Row],[平日]],-2)</f>
        <v>300</v>
      </c>
      <c r="AL44">
        <f ca="1">ROUND(テーブル13182520[[#This Row],[休日]],-2)</f>
        <v>300</v>
      </c>
    </row>
    <row r="45" spans="1:38" x14ac:dyDescent="0.55000000000000004">
      <c r="A45" s="7" t="s">
        <v>44</v>
      </c>
      <c r="B45" s="8">
        <f ca="1">ROUND(テーブル12[[#This Row],[居住者]],-3)</f>
        <v>12000</v>
      </c>
      <c r="C45" s="8">
        <f ca="1">ROUND(テーブル12[[#This Row],[勤務者]],-2)</f>
        <v>900</v>
      </c>
      <c r="D45" s="8">
        <f ca="1">ROUND(テーブル12[[#This Row],[来街者]],-3)</f>
        <v>101000</v>
      </c>
      <c r="E45" s="8">
        <f ca="1">ROUND(テーブル12[[#This Row],[平日]],-2)</f>
        <v>200</v>
      </c>
      <c r="F45" s="8">
        <f ca="1">ROUND(テーブル12[[#This Row],[休日]],-2)</f>
        <v>300</v>
      </c>
      <c r="G45" s="8"/>
      <c r="I45" s="7" t="s">
        <v>44</v>
      </c>
      <c r="J45" s="9">
        <f ca="1">ROUND(テーブル13[[#This Row],[居住者]],-3)</f>
        <v>12000</v>
      </c>
      <c r="K45" s="9">
        <f ca="1">ROUND(テーブル13[[#This Row],[勤務者]],-2)</f>
        <v>300</v>
      </c>
      <c r="L45" s="9">
        <f ca="1">ROUND(テーブル13[[#This Row],[来街者]],-3)</f>
        <v>94000</v>
      </c>
      <c r="M45" s="9">
        <f ca="1">ROUND(テーブル13[[#This Row],[平日]],-2)</f>
        <v>200</v>
      </c>
      <c r="N45" s="9">
        <f ca="1">ROUND(テーブル13[[#This Row],[休日]],-2)</f>
        <v>300</v>
      </c>
      <c r="O45" s="9"/>
      <c r="P45" s="11"/>
      <c r="Q45" s="9" t="s">
        <v>44</v>
      </c>
      <c r="R45" s="9">
        <f ca="1">ROUND(テーブル1318[[#This Row],[居住者]],-3)</f>
        <v>10000</v>
      </c>
      <c r="S45" s="9">
        <f ca="1">ROUND(テーブル1318[[#This Row],[勤務者]],-2)</f>
        <v>700</v>
      </c>
      <c r="T45" s="9">
        <f ca="1">ROUND(テーブル1318[[#This Row],[来街者]],-3)</f>
        <v>132000</v>
      </c>
      <c r="U45" s="9">
        <f ca="1">ROUND(テーブル1318[[#This Row],[平日]],-2)</f>
        <v>400</v>
      </c>
      <c r="V45" s="9">
        <f ca="1">ROUND(テーブル1318[[#This Row],[休日]],-2)</f>
        <v>400</v>
      </c>
      <c r="W45" s="9"/>
      <c r="Y45" s="9" t="s">
        <v>44</v>
      </c>
      <c r="Z45" s="9">
        <f ca="1">ROUND(テーブル131825[[#This Row],[居住者]],-3)</f>
        <v>23000</v>
      </c>
      <c r="AA45" s="9">
        <f ca="1">ROUND(テーブル131825[[#This Row],[勤務者]],-1)</f>
        <v>40</v>
      </c>
      <c r="AB45" s="9">
        <f ca="1">ROUND(テーブル131825[[#This Row],[来街者]],-3)</f>
        <v>127000</v>
      </c>
      <c r="AC45" s="9">
        <f ca="1">ROUND(テーブル131825[[#This Row],[平日]],-2)</f>
        <v>300</v>
      </c>
      <c r="AD45" s="9">
        <f ca="1">ROUND(テーブル131825[[#This Row],[休日]],-2)</f>
        <v>400</v>
      </c>
      <c r="AE45" s="9"/>
      <c r="AG45" s="9" t="s">
        <v>44</v>
      </c>
      <c r="AH45">
        <f ca="1">ROUND(テーブル13182520[[#This Row],[居住者]],-3)</f>
        <v>25000</v>
      </c>
      <c r="AI45">
        <f ca="1">ROUND(テーブル13182520[[#This Row],[勤務者]],-3)</f>
        <v>2000</v>
      </c>
      <c r="AJ45">
        <f ca="1">ROUND(テーブル13182520[[#This Row],[来街者]],-3)</f>
        <v>100000</v>
      </c>
      <c r="AK45">
        <f ca="1">ROUND(テーブル13182520[[#This Row],[平日]],-2)</f>
        <v>300</v>
      </c>
      <c r="AL45">
        <f ca="1">ROUND(テーブル13182520[[#This Row],[休日]],-2)</f>
        <v>300</v>
      </c>
    </row>
    <row r="46" spans="1:38" x14ac:dyDescent="0.55000000000000004">
      <c r="A46" s="7" t="s">
        <v>45</v>
      </c>
      <c r="B46" s="8">
        <f ca="1">ROUND(テーブル12[[#This Row],[居住者]],-3)</f>
        <v>13000</v>
      </c>
      <c r="C46" s="8">
        <f ca="1">ROUND(テーブル12[[#This Row],[勤務者]],-2)</f>
        <v>800</v>
      </c>
      <c r="D46" s="8">
        <f ca="1">ROUND(テーブル12[[#This Row],[来街者]],-3)</f>
        <v>101000</v>
      </c>
      <c r="E46" s="8">
        <f ca="1">ROUND(テーブル12[[#This Row],[平日]],-2)</f>
        <v>200</v>
      </c>
      <c r="F46" s="8">
        <f ca="1">ROUND(テーブル12[[#This Row],[休日]],-2)</f>
        <v>300</v>
      </c>
      <c r="G46" s="8"/>
      <c r="I46" s="7" t="s">
        <v>45</v>
      </c>
      <c r="J46" s="9">
        <f ca="1">ROUND(テーブル13[[#This Row],[居住者]],-3)</f>
        <v>12000</v>
      </c>
      <c r="K46" s="9">
        <f ca="1">ROUND(テーブル13[[#This Row],[勤務者]],-2)</f>
        <v>300</v>
      </c>
      <c r="L46" s="9">
        <f ca="1">ROUND(テーブル13[[#This Row],[来街者]],-3)</f>
        <v>94000</v>
      </c>
      <c r="M46" s="9">
        <f ca="1">ROUND(テーブル13[[#This Row],[平日]],-2)</f>
        <v>200</v>
      </c>
      <c r="N46" s="9">
        <f ca="1">ROUND(テーブル13[[#This Row],[休日]],-2)</f>
        <v>300</v>
      </c>
      <c r="O46" s="9"/>
      <c r="P46" s="11"/>
      <c r="Q46" s="9" t="s">
        <v>45</v>
      </c>
      <c r="R46" s="9">
        <f ca="1">ROUND(テーブル1318[[#This Row],[居住者]],-3)</f>
        <v>10000</v>
      </c>
      <c r="S46" s="9">
        <f ca="1">ROUND(テーブル1318[[#This Row],[勤務者]],-2)</f>
        <v>700</v>
      </c>
      <c r="T46" s="9">
        <f ca="1">ROUND(テーブル1318[[#This Row],[来街者]],-3)</f>
        <v>132000</v>
      </c>
      <c r="U46" s="9">
        <f ca="1">ROUND(テーブル1318[[#This Row],[平日]],-2)</f>
        <v>400</v>
      </c>
      <c r="V46" s="9">
        <f ca="1">ROUND(テーブル1318[[#This Row],[休日]],-2)</f>
        <v>400</v>
      </c>
      <c r="W46" s="9"/>
      <c r="Y46" s="9" t="s">
        <v>45</v>
      </c>
      <c r="Z46" s="9">
        <f ca="1">ROUND(テーブル131825[[#This Row],[居住者]],-3)</f>
        <v>23000</v>
      </c>
      <c r="AA46" s="9">
        <f ca="1">ROUND(テーブル131825[[#This Row],[勤務者]],-1)</f>
        <v>40</v>
      </c>
      <c r="AB46" s="9">
        <f ca="1">ROUND(テーブル131825[[#This Row],[来街者]],-3)</f>
        <v>127000</v>
      </c>
      <c r="AC46" s="9">
        <f ca="1">ROUND(テーブル131825[[#This Row],[平日]],-2)</f>
        <v>300</v>
      </c>
      <c r="AD46" s="9">
        <f ca="1">ROUND(テーブル131825[[#This Row],[休日]],-2)</f>
        <v>400</v>
      </c>
      <c r="AE46" s="9"/>
      <c r="AG46" s="9" t="s">
        <v>45</v>
      </c>
      <c r="AH46">
        <f ca="1">ROUND(テーブル13182520[[#This Row],[居住者]],-3)</f>
        <v>21000</v>
      </c>
      <c r="AI46">
        <f ca="1">ROUND(テーブル13182520[[#This Row],[勤務者]],-3)</f>
        <v>2000</v>
      </c>
      <c r="AJ46">
        <f ca="1">ROUND(テーブル13182520[[#This Row],[来街者]],-3)</f>
        <v>98000</v>
      </c>
      <c r="AK46">
        <f ca="1">ROUND(テーブル13182520[[#This Row],[平日]],-2)</f>
        <v>200</v>
      </c>
      <c r="AL46">
        <f ca="1">ROUND(テーブル13182520[[#This Row],[休日]],-2)</f>
        <v>300</v>
      </c>
    </row>
    <row r="47" spans="1:38" x14ac:dyDescent="0.55000000000000004">
      <c r="A47" s="7" t="s">
        <v>46</v>
      </c>
      <c r="B47" s="8">
        <f ca="1">ROUND(テーブル12[[#This Row],[居住者]],-3)</f>
        <v>13000</v>
      </c>
      <c r="C47" s="8">
        <f ca="1">ROUND(テーブル12[[#This Row],[勤務者]],-2)</f>
        <v>800</v>
      </c>
      <c r="D47" s="8">
        <f ca="1">ROUND(テーブル12[[#This Row],[来街者]],-3)</f>
        <v>100000</v>
      </c>
      <c r="E47" s="8">
        <f ca="1">ROUND(テーブル12[[#This Row],[平日]],-2)</f>
        <v>200</v>
      </c>
      <c r="F47" s="8">
        <f ca="1">ROUND(テーブル12[[#This Row],[休日]],-2)</f>
        <v>300</v>
      </c>
      <c r="G47" s="8"/>
      <c r="I47" s="7" t="s">
        <v>46</v>
      </c>
      <c r="J47" s="9">
        <f ca="1">ROUND(テーブル13[[#This Row],[居住者]],-3)</f>
        <v>12000</v>
      </c>
      <c r="K47" s="9">
        <f ca="1">ROUND(テーブル13[[#This Row],[勤務者]],-2)</f>
        <v>300</v>
      </c>
      <c r="L47" s="9">
        <f ca="1">ROUND(テーブル13[[#This Row],[来街者]],-3)</f>
        <v>94000</v>
      </c>
      <c r="M47" s="9">
        <f ca="1">ROUND(テーブル13[[#This Row],[平日]],-2)</f>
        <v>200</v>
      </c>
      <c r="N47" s="9">
        <f ca="1">ROUND(テーブル13[[#This Row],[休日]],-2)</f>
        <v>300</v>
      </c>
      <c r="O47" s="9"/>
      <c r="P47" s="11"/>
      <c r="Q47" s="9" t="s">
        <v>46</v>
      </c>
      <c r="R47" s="9">
        <f ca="1">ROUND(テーブル1318[[#This Row],[居住者]],-3)</f>
        <v>10000</v>
      </c>
      <c r="S47" s="9">
        <f ca="1">ROUND(テーブル1318[[#This Row],[勤務者]],-2)</f>
        <v>700</v>
      </c>
      <c r="T47" s="9">
        <f ca="1">ROUND(テーブル1318[[#This Row],[来街者]],-3)</f>
        <v>134000</v>
      </c>
      <c r="U47" s="9">
        <f ca="1">ROUND(テーブル1318[[#This Row],[平日]],-2)</f>
        <v>400</v>
      </c>
      <c r="V47" s="9">
        <f ca="1">ROUND(テーブル1318[[#This Row],[休日]],-2)</f>
        <v>400</v>
      </c>
      <c r="W47" s="9"/>
      <c r="Y47" s="9" t="s">
        <v>46</v>
      </c>
      <c r="Z47" s="9">
        <f ca="1">ROUND(テーブル131825[[#This Row],[居住者]],-3)</f>
        <v>23000</v>
      </c>
      <c r="AA47" s="9">
        <f ca="1">ROUND(テーブル131825[[#This Row],[勤務者]],-1)</f>
        <v>40</v>
      </c>
      <c r="AB47" s="9">
        <f ca="1">ROUND(テーブル131825[[#This Row],[来街者]],-3)</f>
        <v>127000</v>
      </c>
      <c r="AC47" s="9">
        <f ca="1">ROUND(テーブル131825[[#This Row],[平日]],-2)</f>
        <v>300</v>
      </c>
      <c r="AD47" s="9">
        <f ca="1">ROUND(テーブル131825[[#This Row],[休日]],-2)</f>
        <v>400</v>
      </c>
      <c r="AE47" s="9"/>
      <c r="AG47" s="9" t="s">
        <v>46</v>
      </c>
      <c r="AH47">
        <f ca="1">ROUND(テーブル13182520[[#This Row],[居住者]],-3)</f>
        <v>21000</v>
      </c>
      <c r="AI47">
        <f ca="1">ROUND(テーブル13182520[[#This Row],[勤務者]],-3)</f>
        <v>2000</v>
      </c>
      <c r="AJ47">
        <f ca="1">ROUND(テーブル13182520[[#This Row],[来街者]],-3)</f>
        <v>98000</v>
      </c>
      <c r="AK47">
        <f ca="1">ROUND(テーブル13182520[[#This Row],[平日]],-2)</f>
        <v>200</v>
      </c>
      <c r="AL47">
        <f ca="1">ROUND(テーブル13182520[[#This Row],[休日]],-2)</f>
        <v>300</v>
      </c>
    </row>
    <row r="48" spans="1:38" x14ac:dyDescent="0.55000000000000004">
      <c r="A48" s="7" t="s">
        <v>47</v>
      </c>
      <c r="B48" s="8">
        <f ca="1">ROUND(テーブル12[[#This Row],[居住者]],-3)</f>
        <v>13000</v>
      </c>
      <c r="C48" s="8">
        <f ca="1">ROUND(テーブル12[[#This Row],[勤務者]],-2)</f>
        <v>800</v>
      </c>
      <c r="D48" s="8">
        <f ca="1">ROUND(テーブル12[[#This Row],[来街者]],-3)</f>
        <v>101000</v>
      </c>
      <c r="E48" s="8">
        <f ca="1">ROUND(テーブル12[[#This Row],[平日]],-2)</f>
        <v>200</v>
      </c>
      <c r="F48" s="8">
        <f ca="1">ROUND(テーブル12[[#This Row],[休日]],-2)</f>
        <v>300</v>
      </c>
      <c r="G48" s="8"/>
      <c r="I48" s="7" t="s">
        <v>47</v>
      </c>
      <c r="J48" s="9">
        <f ca="1">ROUND(テーブル13[[#This Row],[居住者]],-3)</f>
        <v>13000</v>
      </c>
      <c r="K48" s="9">
        <f ca="1">ROUND(テーブル13[[#This Row],[勤務者]],-2)</f>
        <v>300</v>
      </c>
      <c r="L48" s="9">
        <f ca="1">ROUND(テーブル13[[#This Row],[来街者]],-3)</f>
        <v>95000</v>
      </c>
      <c r="M48" s="9">
        <f ca="1">ROUND(テーブル13[[#This Row],[平日]],-2)</f>
        <v>200</v>
      </c>
      <c r="N48" s="9">
        <f ca="1">ROUND(テーブル13[[#This Row],[休日]],-2)</f>
        <v>300</v>
      </c>
      <c r="O48" s="9"/>
      <c r="P48" s="11"/>
      <c r="Q48" s="9" t="s">
        <v>47</v>
      </c>
      <c r="R48" s="9">
        <f ca="1">ROUND(テーブル1318[[#This Row],[居住者]],-3)</f>
        <v>10000</v>
      </c>
      <c r="S48" s="9">
        <f ca="1">ROUND(テーブル1318[[#This Row],[勤務者]],-2)</f>
        <v>700</v>
      </c>
      <c r="T48" s="9">
        <f ca="1">ROUND(テーブル1318[[#This Row],[来街者]],-3)</f>
        <v>136000</v>
      </c>
      <c r="U48" s="9">
        <f ca="1">ROUND(テーブル1318[[#This Row],[平日]],-2)</f>
        <v>400</v>
      </c>
      <c r="V48" s="9">
        <f ca="1">ROUND(テーブル1318[[#This Row],[休日]],-2)</f>
        <v>400</v>
      </c>
      <c r="W48" s="9"/>
      <c r="Y48" s="9" t="s">
        <v>47</v>
      </c>
      <c r="Z48" s="9">
        <f ca="1">ROUND(テーブル131825[[#This Row],[居住者]],-3)</f>
        <v>23000</v>
      </c>
      <c r="AA48" s="9">
        <f ca="1">ROUND(テーブル131825[[#This Row],[勤務者]],-1)</f>
        <v>40</v>
      </c>
      <c r="AB48" s="9">
        <f ca="1">ROUND(テーブル131825[[#This Row],[来街者]],-3)</f>
        <v>127000</v>
      </c>
      <c r="AC48" s="9">
        <f ca="1">ROUND(テーブル131825[[#This Row],[平日]],-2)</f>
        <v>300</v>
      </c>
      <c r="AD48" s="9">
        <f ca="1">ROUND(テーブル131825[[#This Row],[休日]],-2)</f>
        <v>400</v>
      </c>
      <c r="AE48" s="9"/>
      <c r="AG48" s="9" t="s">
        <v>47</v>
      </c>
      <c r="AH48">
        <f ca="1">ROUND(テーブル13182520[[#This Row],[居住者]],-3)</f>
        <v>21000</v>
      </c>
      <c r="AI48">
        <f ca="1">ROUND(テーブル13182520[[#This Row],[勤務者]],-3)</f>
        <v>2000</v>
      </c>
      <c r="AJ48">
        <f ca="1">ROUND(テーブル13182520[[#This Row],[来街者]],-3)</f>
        <v>98000</v>
      </c>
      <c r="AK48">
        <f ca="1">ROUND(テーブル13182520[[#This Row],[平日]],-2)</f>
        <v>200</v>
      </c>
      <c r="AL48">
        <f ca="1">ROUND(テーブル13182520[[#This Row],[休日]],-2)</f>
        <v>300</v>
      </c>
    </row>
    <row r="49" spans="1:38" x14ac:dyDescent="0.55000000000000004">
      <c r="A49" s="7" t="s">
        <v>48</v>
      </c>
      <c r="B49" s="8">
        <f ca="1">ROUND(テーブル12[[#This Row],[居住者]],-3)</f>
        <v>13000</v>
      </c>
      <c r="C49" s="8">
        <f ca="1">ROUND(テーブル12[[#This Row],[勤務者]],-2)</f>
        <v>800</v>
      </c>
      <c r="D49" s="8">
        <f ca="1">ROUND(テーブル12[[#This Row],[来街者]],-3)</f>
        <v>101000</v>
      </c>
      <c r="E49" s="8">
        <f ca="1">ROUND(テーブル12[[#This Row],[平日]],-2)</f>
        <v>300</v>
      </c>
      <c r="F49" s="8">
        <f ca="1">ROUND(テーブル12[[#This Row],[休日]],-2)</f>
        <v>300</v>
      </c>
      <c r="G49" s="8"/>
      <c r="I49" s="7" t="s">
        <v>48</v>
      </c>
      <c r="J49" s="9">
        <f ca="1">ROUND(テーブル13[[#This Row],[居住者]],-3)</f>
        <v>13000</v>
      </c>
      <c r="K49" s="9">
        <f ca="1">ROUND(テーブル13[[#This Row],[勤務者]],-2)</f>
        <v>300</v>
      </c>
      <c r="L49" s="9">
        <f ca="1">ROUND(テーブル13[[#This Row],[来街者]],-3)</f>
        <v>95000</v>
      </c>
      <c r="M49" s="9">
        <f ca="1">ROUND(テーブル13[[#This Row],[平日]],-2)</f>
        <v>200</v>
      </c>
      <c r="N49" s="9">
        <f ca="1">ROUND(テーブル13[[#This Row],[休日]],-2)</f>
        <v>300</v>
      </c>
      <c r="O49" s="9"/>
      <c r="P49" s="11"/>
      <c r="Q49" s="9" t="s">
        <v>48</v>
      </c>
      <c r="R49" s="9">
        <f ca="1">ROUND(テーブル1318[[#This Row],[居住者]],-3)</f>
        <v>10000</v>
      </c>
      <c r="S49" s="9">
        <f ca="1">ROUND(テーブル1318[[#This Row],[勤務者]],-2)</f>
        <v>700</v>
      </c>
      <c r="T49" s="9">
        <f ca="1">ROUND(テーブル1318[[#This Row],[来街者]],-3)</f>
        <v>135000</v>
      </c>
      <c r="U49" s="9">
        <f ca="1">ROUND(テーブル1318[[#This Row],[平日]],-2)</f>
        <v>400</v>
      </c>
      <c r="V49" s="9">
        <f ca="1">ROUND(テーブル1318[[#This Row],[休日]],-2)</f>
        <v>400</v>
      </c>
      <c r="W49" s="9"/>
      <c r="Y49" s="9" t="s">
        <v>48</v>
      </c>
      <c r="Z49" s="9">
        <f ca="1">ROUND(テーブル131825[[#This Row],[居住者]],-3)</f>
        <v>23000</v>
      </c>
      <c r="AA49" s="9">
        <f ca="1">ROUND(テーブル131825[[#This Row],[勤務者]],-1)</f>
        <v>40</v>
      </c>
      <c r="AB49" s="9">
        <f ca="1">ROUND(テーブル131825[[#This Row],[来街者]],-3)</f>
        <v>128000</v>
      </c>
      <c r="AC49" s="9">
        <f ca="1">ROUND(テーブル131825[[#This Row],[平日]],-2)</f>
        <v>300</v>
      </c>
      <c r="AD49" s="9">
        <f ca="1">ROUND(テーブル131825[[#This Row],[休日]],-2)</f>
        <v>400</v>
      </c>
      <c r="AE49" s="9"/>
      <c r="AG49" s="9" t="s">
        <v>48</v>
      </c>
      <c r="AH49">
        <f ca="1">ROUND(テーブル13182520[[#This Row],[居住者]],-3)</f>
        <v>21000</v>
      </c>
      <c r="AI49">
        <f ca="1">ROUND(テーブル13182520[[#This Row],[勤務者]],-3)</f>
        <v>2000</v>
      </c>
      <c r="AJ49">
        <f ca="1">ROUND(テーブル13182520[[#This Row],[来街者]],-3)</f>
        <v>98000</v>
      </c>
      <c r="AK49">
        <f ca="1">ROUND(テーブル13182520[[#This Row],[平日]],-2)</f>
        <v>200</v>
      </c>
      <c r="AL49">
        <f ca="1">ROUND(テーブル13182520[[#This Row],[休日]],-2)</f>
        <v>300</v>
      </c>
    </row>
    <row r="50" spans="1:38" x14ac:dyDescent="0.55000000000000004">
      <c r="A50" s="7" t="s">
        <v>49</v>
      </c>
      <c r="B50" s="8">
        <f ca="1">ROUND(テーブル12[[#This Row],[居住者]],-3)</f>
        <v>13000</v>
      </c>
      <c r="C50" s="8">
        <f ca="1">ROUND(テーブル12[[#This Row],[勤務者]],-2)</f>
        <v>800</v>
      </c>
      <c r="D50" s="8">
        <f ca="1">ROUND(テーブル12[[#This Row],[来街者]],-3)</f>
        <v>102000</v>
      </c>
      <c r="E50" s="8">
        <f ca="1">ROUND(テーブル12[[#This Row],[平日]],-2)</f>
        <v>300</v>
      </c>
      <c r="F50" s="8">
        <f ca="1">ROUND(テーブル12[[#This Row],[休日]],-2)</f>
        <v>300</v>
      </c>
      <c r="G50" s="8"/>
      <c r="I50" s="7" t="s">
        <v>49</v>
      </c>
      <c r="J50" s="9">
        <f ca="1">ROUND(テーブル13[[#This Row],[居住者]],-3)</f>
        <v>13000</v>
      </c>
      <c r="K50" s="9">
        <f ca="1">ROUND(テーブル13[[#This Row],[勤務者]],-2)</f>
        <v>300</v>
      </c>
      <c r="L50" s="9">
        <f ca="1">ROUND(テーブル13[[#This Row],[来街者]],-3)</f>
        <v>95000</v>
      </c>
      <c r="M50" s="9">
        <f ca="1">ROUND(テーブル13[[#This Row],[平日]],-2)</f>
        <v>200</v>
      </c>
      <c r="N50" s="9">
        <f ca="1">ROUND(テーブル13[[#This Row],[休日]],-2)</f>
        <v>300</v>
      </c>
      <c r="O50" s="9"/>
      <c r="P50" s="11"/>
      <c r="Q50" s="9" t="s">
        <v>49</v>
      </c>
      <c r="R50" s="9">
        <f ca="1">ROUND(テーブル1318[[#This Row],[居住者]],-3)</f>
        <v>10000</v>
      </c>
      <c r="S50" s="9">
        <f ca="1">ROUND(テーブル1318[[#This Row],[勤務者]],-2)</f>
        <v>700</v>
      </c>
      <c r="T50" s="9">
        <f ca="1">ROUND(テーブル1318[[#This Row],[来街者]],-3)</f>
        <v>136000</v>
      </c>
      <c r="U50" s="9">
        <f ca="1">ROUND(テーブル1318[[#This Row],[平日]],-2)</f>
        <v>400</v>
      </c>
      <c r="V50" s="9">
        <f ca="1">ROUND(テーブル1318[[#This Row],[休日]],-2)</f>
        <v>400</v>
      </c>
      <c r="W50" s="9"/>
      <c r="Y50" s="9" t="s">
        <v>49</v>
      </c>
      <c r="Z50" s="9">
        <f ca="1">ROUND(テーブル131825[[#This Row],[居住者]],-3)</f>
        <v>20000</v>
      </c>
      <c r="AA50" s="9">
        <f ca="1">ROUND(テーブル131825[[#This Row],[勤務者]],-1)</f>
        <v>40</v>
      </c>
      <c r="AB50" s="9">
        <f ca="1">ROUND(テーブル131825[[#This Row],[来街者]],-3)</f>
        <v>128000</v>
      </c>
      <c r="AC50" s="9">
        <f ca="1">ROUND(テーブル131825[[#This Row],[平日]],-2)</f>
        <v>300</v>
      </c>
      <c r="AD50" s="9">
        <f ca="1">ROUND(テーブル131825[[#This Row],[休日]],-2)</f>
        <v>400</v>
      </c>
      <c r="AE50" s="9"/>
      <c r="AG50" s="9" t="s">
        <v>49</v>
      </c>
      <c r="AH50">
        <f ca="1">ROUND(テーブル13182520[[#This Row],[居住者]],-3)</f>
        <v>21000</v>
      </c>
      <c r="AI50">
        <f ca="1">ROUND(テーブル13182520[[#This Row],[勤務者]],-3)</f>
        <v>2000</v>
      </c>
      <c r="AJ50">
        <f ca="1">ROUND(テーブル13182520[[#This Row],[来街者]],-3)</f>
        <v>98000</v>
      </c>
      <c r="AK50">
        <f ca="1">ROUND(テーブル13182520[[#This Row],[平日]],-2)</f>
        <v>200</v>
      </c>
      <c r="AL50">
        <f ca="1">ROUND(テーブル13182520[[#This Row],[休日]],-2)</f>
        <v>300</v>
      </c>
    </row>
    <row r="51" spans="1:38" x14ac:dyDescent="0.55000000000000004">
      <c r="A51" s="7" t="s">
        <v>50</v>
      </c>
      <c r="B51" s="8">
        <f ca="1">ROUND(テーブル12[[#This Row],[居住者]],-3)</f>
        <v>13000</v>
      </c>
      <c r="C51" s="8">
        <f ca="1">ROUND(テーブル12[[#This Row],[勤務者]],-2)</f>
        <v>800</v>
      </c>
      <c r="D51" s="8">
        <f ca="1">ROUND(テーブル12[[#This Row],[来街者]],-3)</f>
        <v>102000</v>
      </c>
      <c r="E51" s="8">
        <f ca="1">ROUND(テーブル12[[#This Row],[平日]],-2)</f>
        <v>300</v>
      </c>
      <c r="F51" s="8">
        <f ca="1">ROUND(テーブル12[[#This Row],[休日]],-2)</f>
        <v>300</v>
      </c>
      <c r="G51" s="8"/>
      <c r="I51" s="7" t="s">
        <v>50</v>
      </c>
      <c r="J51" s="9">
        <f ca="1">ROUND(テーブル13[[#This Row],[居住者]],-3)</f>
        <v>13000</v>
      </c>
      <c r="K51" s="9">
        <f ca="1">ROUND(テーブル13[[#This Row],[勤務者]],-2)</f>
        <v>300</v>
      </c>
      <c r="L51" s="9">
        <f ca="1">ROUND(テーブル13[[#This Row],[来街者]],-3)</f>
        <v>95000</v>
      </c>
      <c r="M51" s="9">
        <f ca="1">ROUND(テーブル13[[#This Row],[平日]],-2)</f>
        <v>200</v>
      </c>
      <c r="N51" s="9">
        <f ca="1">ROUND(テーブル13[[#This Row],[休日]],-2)</f>
        <v>300</v>
      </c>
      <c r="O51" s="9"/>
      <c r="P51" s="11"/>
      <c r="Q51" s="9" t="s">
        <v>50</v>
      </c>
      <c r="R51" s="9">
        <f ca="1">ROUND(テーブル1318[[#This Row],[居住者]],-3)</f>
        <v>10000</v>
      </c>
      <c r="S51" s="9">
        <f ca="1">ROUND(テーブル1318[[#This Row],[勤務者]],-2)</f>
        <v>700</v>
      </c>
      <c r="T51" s="9">
        <f ca="1">ROUND(テーブル1318[[#This Row],[来街者]],-3)</f>
        <v>135000</v>
      </c>
      <c r="U51" s="9">
        <f ca="1">ROUND(テーブル1318[[#This Row],[平日]],-2)</f>
        <v>400</v>
      </c>
      <c r="V51" s="9">
        <f ca="1">ROUND(テーブル1318[[#This Row],[休日]],-2)</f>
        <v>400</v>
      </c>
      <c r="W51" s="9"/>
      <c r="Y51" s="9" t="s">
        <v>50</v>
      </c>
      <c r="Z51" s="9">
        <f ca="1">ROUND(テーブル131825[[#This Row],[居住者]],-3)</f>
        <v>19000</v>
      </c>
      <c r="AA51" s="9">
        <f ca="1">ROUND(テーブル131825[[#This Row],[勤務者]],-1)</f>
        <v>40</v>
      </c>
      <c r="AB51" s="9">
        <f ca="1">ROUND(テーブル131825[[#This Row],[来街者]],-3)</f>
        <v>130000</v>
      </c>
      <c r="AC51" s="9">
        <f ca="1">ROUND(テーブル131825[[#This Row],[平日]],-2)</f>
        <v>300</v>
      </c>
      <c r="AD51" s="9">
        <f ca="1">ROUND(テーブル131825[[#This Row],[休日]],-2)</f>
        <v>400</v>
      </c>
      <c r="AE51" s="9"/>
      <c r="AG51" s="9" t="s">
        <v>50</v>
      </c>
      <c r="AH51">
        <f ca="1">ROUND(テーブル13182520[[#This Row],[居住者]],-3)</f>
        <v>20000</v>
      </c>
      <c r="AI51">
        <f ca="1">ROUND(テーブル13182520[[#This Row],[勤務者]],-3)</f>
        <v>2000</v>
      </c>
      <c r="AJ51">
        <f ca="1">ROUND(テーブル13182520[[#This Row],[来街者]],-3)</f>
        <v>100000</v>
      </c>
      <c r="AK51">
        <f ca="1">ROUND(テーブル13182520[[#This Row],[平日]],-2)</f>
        <v>300</v>
      </c>
      <c r="AL51">
        <f ca="1">ROUND(テーブル13182520[[#This Row],[休日]],-2)</f>
        <v>300</v>
      </c>
    </row>
    <row r="53" spans="1:38" x14ac:dyDescent="0.55000000000000004">
      <c r="A53" t="s">
        <v>63</v>
      </c>
    </row>
    <row r="54" spans="1:38" x14ac:dyDescent="0.55000000000000004">
      <c r="A54" t="s">
        <v>64</v>
      </c>
    </row>
  </sheetData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9" orientation="landscape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(1)唐津駅周辺</vt:lpstr>
      <vt:lpstr>(2)中央商店街エリア</vt:lpstr>
      <vt:lpstr>(3)中心市街地北側エリア</vt:lpstr>
      <vt:lpstr>(4)浜崎駅周辺エリア</vt:lpstr>
      <vt:lpstr>(5)呼子朝市エリア</vt:lpstr>
      <vt:lpstr>(6)鎮西町名護屋・波戸エリア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2025-12-24T00:06:18Z</dcterms:modified>
</cp:coreProperties>
</file>