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20" windowWidth="20340" windowHeight="7200" tabRatio="861"/>
  </bookViews>
  <sheets>
    <sheet name="7-1" sheetId="16" r:id="rId1"/>
    <sheet name="7-2" sheetId="15" r:id="rId2"/>
    <sheet name="7-3" sheetId="14" r:id="rId3"/>
    <sheet name="7-4" sheetId="13" r:id="rId4"/>
    <sheet name="7-5" sheetId="12" r:id="rId5"/>
    <sheet name="7-6" sheetId="11" r:id="rId6"/>
    <sheet name="7-7" sheetId="10" r:id="rId7"/>
    <sheet name="7-8" sheetId="9" r:id="rId8"/>
    <sheet name="7-9" sheetId="8" r:id="rId9"/>
    <sheet name="7-10" sheetId="7" r:id="rId10"/>
    <sheet name="7-11" sheetId="22" r:id="rId11"/>
    <sheet name="7-12" sheetId="18" r:id="rId12"/>
    <sheet name="7-13" sheetId="4" r:id="rId13"/>
    <sheet name="7-14" sheetId="3" r:id="rId14"/>
    <sheet name="7-15-1 " sheetId="19" r:id="rId15"/>
    <sheet name="7-15-2" sheetId="20" r:id="rId16"/>
  </sheets>
  <definedNames>
    <definedName name="_xlnm.Print_Area" localSheetId="10">'7-11'!$A$1:$K$28</definedName>
    <definedName name="_xlnm.Print_Area" localSheetId="12">'7-13'!$A$1:$Z$22</definedName>
    <definedName name="_xlnm.Print_Area" localSheetId="1">'7-2'!$A$1:$O$47</definedName>
    <definedName name="_xlnm.Print_Area" localSheetId="2">'7-3'!$A$1:$O$29</definedName>
    <definedName name="_xlnm.Print_Area" localSheetId="4">'7-5'!$A$1:$H$30</definedName>
    <definedName name="_xlnm.Print_Area" localSheetId="6">'7-7'!$A$1:$AW$26</definedName>
    <definedName name="_xlnm.Print_Titles" localSheetId="14">'7-15-1 '!$4:$4</definedName>
    <definedName name="_xlnm.Print_Titles" localSheetId="15">'7-15-2'!$4:$4</definedName>
  </definedNames>
  <calcPr calcId="162913"/>
</workbook>
</file>

<file path=xl/calcChain.xml><?xml version="1.0" encoding="utf-8"?>
<calcChain xmlns="http://schemas.openxmlformats.org/spreadsheetml/2006/main">
  <c r="AA13" i="18" l="1"/>
  <c r="AA14" i="18"/>
  <c r="Z14" i="18"/>
  <c r="Z13" i="18"/>
  <c r="AU22" i="10" l="1"/>
  <c r="AR22" i="10"/>
  <c r="AU21" i="10"/>
  <c r="AR21" i="10"/>
  <c r="AU19" i="10"/>
  <c r="AR19" i="10"/>
  <c r="AU18" i="10"/>
  <c r="AR18" i="10"/>
  <c r="AU17" i="10"/>
  <c r="AR17" i="10"/>
  <c r="AU16" i="10"/>
  <c r="AR16" i="10"/>
  <c r="AU15" i="10"/>
  <c r="AR15" i="10"/>
  <c r="AU12" i="10"/>
  <c r="AU11" i="10"/>
  <c r="AU10" i="10"/>
  <c r="AU9" i="10"/>
  <c r="AU8" i="10"/>
  <c r="AU7" i="10"/>
  <c r="AU6" i="10"/>
  <c r="AR12" i="10"/>
  <c r="AR11" i="10"/>
  <c r="AR10" i="10"/>
  <c r="AR9" i="10"/>
  <c r="AR8" i="10"/>
  <c r="AR7" i="10"/>
  <c r="AR6" i="10"/>
  <c r="H5" i="15"/>
  <c r="H6" i="15"/>
  <c r="H7" i="15"/>
  <c r="H30" i="15"/>
  <c r="H40" i="15"/>
  <c r="E7" i="22" l="1"/>
  <c r="E25" i="22" s="1"/>
  <c r="I7" i="22"/>
  <c r="I25" i="22" s="1"/>
  <c r="E8" i="22"/>
  <c r="I8" i="22"/>
  <c r="E9" i="22"/>
  <c r="I9" i="22"/>
  <c r="E10" i="22"/>
  <c r="I10" i="22"/>
  <c r="E11" i="22"/>
  <c r="I11" i="22"/>
  <c r="E12" i="22"/>
  <c r="I12" i="22"/>
  <c r="E13" i="22"/>
  <c r="I13" i="22"/>
  <c r="E14" i="22"/>
  <c r="I14" i="22"/>
  <c r="E15" i="22"/>
  <c r="I15" i="22"/>
  <c r="E16" i="22"/>
  <c r="I16" i="22"/>
  <c r="E17" i="22"/>
  <c r="I17" i="22"/>
  <c r="E18" i="22"/>
  <c r="I18" i="22"/>
  <c r="E19" i="22"/>
  <c r="I19" i="22"/>
  <c r="E20" i="22"/>
  <c r="I20" i="22"/>
  <c r="E21" i="22"/>
  <c r="I21" i="22"/>
  <c r="E22" i="22"/>
  <c r="I22" i="22"/>
  <c r="E23" i="22"/>
  <c r="I23" i="22"/>
  <c r="E24" i="22"/>
  <c r="I24" i="22"/>
  <c r="B25" i="22"/>
  <c r="C25" i="22"/>
  <c r="D25" i="22"/>
  <c r="F25" i="22"/>
  <c r="G25" i="22"/>
  <c r="H25" i="22"/>
  <c r="K25" i="22"/>
  <c r="E35" i="22"/>
  <c r="I35" i="22"/>
  <c r="I53" i="22" s="1"/>
  <c r="E36" i="22"/>
  <c r="I36" i="22"/>
  <c r="E37" i="22"/>
  <c r="I37" i="22"/>
  <c r="E38" i="22"/>
  <c r="I38" i="22"/>
  <c r="E39" i="22"/>
  <c r="I39" i="22"/>
  <c r="E40" i="22"/>
  <c r="I40" i="22"/>
  <c r="E41" i="22"/>
  <c r="I41" i="22"/>
  <c r="E42" i="22"/>
  <c r="I42" i="22"/>
  <c r="E43" i="22"/>
  <c r="I43" i="22"/>
  <c r="E44" i="22"/>
  <c r="I44" i="22"/>
  <c r="E45" i="22"/>
  <c r="I45" i="22"/>
  <c r="E46" i="22"/>
  <c r="I46" i="22"/>
  <c r="E47" i="22"/>
  <c r="I47" i="22"/>
  <c r="E48" i="22"/>
  <c r="I48" i="22"/>
  <c r="E49" i="22"/>
  <c r="I49" i="22"/>
  <c r="E50" i="22"/>
  <c r="I50" i="22"/>
  <c r="E51" i="22"/>
  <c r="I51" i="22"/>
  <c r="E52" i="22"/>
  <c r="I52" i="22"/>
  <c r="B53" i="22"/>
  <c r="C53" i="22"/>
  <c r="D53" i="22"/>
  <c r="E53" i="22"/>
  <c r="F53" i="22"/>
  <c r="G53" i="22"/>
  <c r="H53" i="22"/>
  <c r="K53" i="22"/>
  <c r="E61" i="22"/>
  <c r="I61" i="22"/>
  <c r="E62" i="22"/>
  <c r="E79" i="22" s="1"/>
  <c r="I62" i="22"/>
  <c r="E63" i="22"/>
  <c r="I63" i="22"/>
  <c r="E64" i="22"/>
  <c r="I64" i="22"/>
  <c r="E65" i="22"/>
  <c r="I65" i="22"/>
  <c r="E66" i="22"/>
  <c r="I66" i="22"/>
  <c r="E67" i="22"/>
  <c r="I67" i="22"/>
  <c r="E68" i="22"/>
  <c r="I68" i="22"/>
  <c r="E69" i="22"/>
  <c r="I69" i="22"/>
  <c r="E70" i="22"/>
  <c r="I70" i="22"/>
  <c r="E71" i="22"/>
  <c r="I71" i="22"/>
  <c r="E72" i="22"/>
  <c r="I72" i="22"/>
  <c r="E73" i="22"/>
  <c r="I73" i="22"/>
  <c r="E74" i="22"/>
  <c r="I74" i="22"/>
  <c r="E75" i="22"/>
  <c r="I75" i="22"/>
  <c r="E76" i="22"/>
  <c r="I76" i="22"/>
  <c r="E77" i="22"/>
  <c r="I77" i="22"/>
  <c r="E78" i="22"/>
  <c r="I78" i="22"/>
  <c r="B79" i="22"/>
  <c r="C79" i="22"/>
  <c r="D79" i="22"/>
  <c r="F79" i="22"/>
  <c r="G79" i="22"/>
  <c r="H79" i="22"/>
  <c r="I79" i="22"/>
  <c r="K79" i="22"/>
  <c r="E87" i="22"/>
  <c r="I87" i="22"/>
  <c r="I105" i="22" s="1"/>
  <c r="K87" i="22"/>
  <c r="E88" i="22"/>
  <c r="I88" i="22"/>
  <c r="K88" i="22"/>
  <c r="E89" i="22"/>
  <c r="I89" i="22"/>
  <c r="K89" i="22"/>
  <c r="E90" i="22"/>
  <c r="I90" i="22"/>
  <c r="K90" i="22"/>
  <c r="E91" i="22"/>
  <c r="I91" i="22"/>
  <c r="K91" i="22"/>
  <c r="E92" i="22"/>
  <c r="E105" i="22" s="1"/>
  <c r="I92" i="22"/>
  <c r="K92" i="22"/>
  <c r="K105" i="22" s="1"/>
  <c r="E93" i="22"/>
  <c r="I93" i="22"/>
  <c r="K93" i="22"/>
  <c r="E94" i="22"/>
  <c r="I94" i="22"/>
  <c r="K94" i="22"/>
  <c r="E95" i="22"/>
  <c r="I95" i="22"/>
  <c r="K95" i="22"/>
  <c r="E96" i="22"/>
  <c r="I96" i="22"/>
  <c r="K96" i="22"/>
  <c r="E97" i="22"/>
  <c r="I97" i="22"/>
  <c r="E98" i="22"/>
  <c r="I98" i="22"/>
  <c r="E99" i="22"/>
  <c r="I99" i="22"/>
  <c r="E100" i="22"/>
  <c r="I100" i="22"/>
  <c r="E101" i="22"/>
  <c r="I101" i="22"/>
  <c r="E102" i="22"/>
  <c r="I102" i="22"/>
  <c r="E103" i="22"/>
  <c r="I103" i="22"/>
  <c r="E104" i="22"/>
  <c r="I104" i="22"/>
  <c r="B105" i="22"/>
  <c r="C105" i="22"/>
  <c r="D105" i="22"/>
  <c r="F105" i="22"/>
  <c r="G105" i="22"/>
  <c r="H105" i="22"/>
  <c r="E113" i="22"/>
  <c r="E131" i="22" s="1"/>
  <c r="I113" i="22"/>
  <c r="E114" i="22"/>
  <c r="I114" i="22"/>
  <c r="E115" i="22"/>
  <c r="I115" i="22"/>
  <c r="E116" i="22"/>
  <c r="I116" i="22"/>
  <c r="I131" i="22" s="1"/>
  <c r="E117" i="22"/>
  <c r="I117" i="22"/>
  <c r="E118" i="22"/>
  <c r="I118" i="22"/>
  <c r="E119" i="22"/>
  <c r="I119" i="22"/>
  <c r="E120" i="22"/>
  <c r="I120" i="22"/>
  <c r="E121" i="22"/>
  <c r="I121" i="22"/>
  <c r="E122" i="22"/>
  <c r="I122" i="22"/>
  <c r="E123" i="22"/>
  <c r="I123" i="22"/>
  <c r="E124" i="22"/>
  <c r="I124" i="22"/>
  <c r="E125" i="22"/>
  <c r="I125" i="22"/>
  <c r="E126" i="22"/>
  <c r="I126" i="22"/>
  <c r="E127" i="22"/>
  <c r="I127" i="22"/>
  <c r="E128" i="22"/>
  <c r="I128" i="22"/>
  <c r="E129" i="22"/>
  <c r="I129" i="22"/>
  <c r="E130" i="22"/>
  <c r="I130" i="22"/>
  <c r="B131" i="22"/>
  <c r="C131" i="22"/>
  <c r="D131" i="22"/>
  <c r="F131" i="22"/>
  <c r="G131" i="22"/>
  <c r="H131" i="22"/>
  <c r="K131" i="22"/>
  <c r="E137" i="22"/>
  <c r="I137" i="22"/>
  <c r="E138" i="22"/>
  <c r="E155" i="22" s="1"/>
  <c r="I138" i="22"/>
  <c r="E139" i="22"/>
  <c r="I139" i="22"/>
  <c r="E140" i="22"/>
  <c r="I140" i="22"/>
  <c r="E141" i="22"/>
  <c r="I141" i="22"/>
  <c r="E142" i="22"/>
  <c r="I142" i="22"/>
  <c r="E143" i="22"/>
  <c r="I143" i="22"/>
  <c r="E144" i="22"/>
  <c r="I144" i="22"/>
  <c r="E145" i="22"/>
  <c r="I145" i="22"/>
  <c r="E146" i="22"/>
  <c r="I146" i="22"/>
  <c r="I155" i="22" s="1"/>
  <c r="E147" i="22"/>
  <c r="I147" i="22"/>
  <c r="E148" i="22"/>
  <c r="I148" i="22"/>
  <c r="E149" i="22"/>
  <c r="I149" i="22"/>
  <c r="E150" i="22"/>
  <c r="I150" i="22"/>
  <c r="E151" i="22"/>
  <c r="I151" i="22"/>
  <c r="E152" i="22"/>
  <c r="I152" i="22"/>
  <c r="E153" i="22"/>
  <c r="I153" i="22"/>
  <c r="E154" i="22"/>
  <c r="I154" i="22"/>
  <c r="B155" i="22"/>
  <c r="C155" i="22"/>
  <c r="D155" i="22"/>
  <c r="F155" i="22"/>
  <c r="G155" i="22"/>
  <c r="H155" i="22"/>
  <c r="K155" i="22"/>
  <c r="E163" i="22"/>
  <c r="E181" i="22" s="1"/>
  <c r="I163" i="22"/>
  <c r="I181" i="22" s="1"/>
  <c r="E164" i="22"/>
  <c r="I164" i="22"/>
  <c r="E165" i="22"/>
  <c r="I165" i="22"/>
  <c r="E166" i="22"/>
  <c r="I166" i="22"/>
  <c r="E167" i="22"/>
  <c r="I167" i="22"/>
  <c r="E168" i="22"/>
  <c r="I168" i="22"/>
  <c r="E169" i="22"/>
  <c r="I169" i="22"/>
  <c r="E170" i="22"/>
  <c r="I170" i="22"/>
  <c r="E171" i="22"/>
  <c r="I171" i="22"/>
  <c r="E172" i="22"/>
  <c r="I172" i="22"/>
  <c r="E173" i="22"/>
  <c r="I173" i="22"/>
  <c r="E174" i="22"/>
  <c r="I174" i="22"/>
  <c r="E175" i="22"/>
  <c r="I175" i="22"/>
  <c r="E176" i="22"/>
  <c r="I176" i="22"/>
  <c r="E177" i="22"/>
  <c r="I177" i="22"/>
  <c r="E178" i="22"/>
  <c r="I178" i="22"/>
  <c r="E179" i="22"/>
  <c r="I179" i="22"/>
  <c r="E180" i="22"/>
  <c r="I180" i="22"/>
  <c r="B181" i="22"/>
  <c r="C181" i="22"/>
  <c r="D181" i="22"/>
  <c r="F181" i="22"/>
  <c r="G181" i="22"/>
  <c r="H181" i="22"/>
  <c r="K181" i="22"/>
  <c r="E187" i="22"/>
  <c r="E205" i="22" s="1"/>
  <c r="I187" i="22"/>
  <c r="I205" i="22" s="1"/>
  <c r="E188" i="22"/>
  <c r="I188" i="22"/>
  <c r="E189" i="22"/>
  <c r="I189" i="22"/>
  <c r="E190" i="22"/>
  <c r="I190" i="22"/>
  <c r="E191" i="22"/>
  <c r="I191" i="22"/>
  <c r="E192" i="22"/>
  <c r="I192" i="22"/>
  <c r="E193" i="22"/>
  <c r="I193" i="22"/>
  <c r="E194" i="22"/>
  <c r="I194" i="22"/>
  <c r="E195" i="22"/>
  <c r="I195" i="22"/>
  <c r="E196" i="22"/>
  <c r="I196" i="22"/>
  <c r="E197" i="22"/>
  <c r="I197" i="22"/>
  <c r="E198" i="22"/>
  <c r="I198" i="22"/>
  <c r="E199" i="22"/>
  <c r="I199" i="22"/>
  <c r="E200" i="22"/>
  <c r="I200" i="22"/>
  <c r="E201" i="22"/>
  <c r="I201" i="22"/>
  <c r="E202" i="22"/>
  <c r="I202" i="22"/>
  <c r="E203" i="22"/>
  <c r="I203" i="22"/>
  <c r="E204" i="22"/>
  <c r="I204" i="22"/>
  <c r="B205" i="22"/>
  <c r="C205" i="22"/>
  <c r="D205" i="22"/>
  <c r="F205" i="22"/>
  <c r="G205" i="22"/>
  <c r="H205" i="22"/>
  <c r="K205" i="22"/>
  <c r="E212" i="22"/>
  <c r="I212" i="22"/>
  <c r="E213" i="22"/>
  <c r="E230" i="22" s="1"/>
  <c r="I213" i="22"/>
  <c r="E214" i="22"/>
  <c r="I214" i="22"/>
  <c r="E215" i="22"/>
  <c r="I215" i="22"/>
  <c r="E216" i="22"/>
  <c r="I216" i="22"/>
  <c r="E217" i="22"/>
  <c r="I217" i="22"/>
  <c r="E218" i="22"/>
  <c r="I218" i="22"/>
  <c r="E219" i="22"/>
  <c r="I219" i="22"/>
  <c r="E220" i="22"/>
  <c r="I220" i="22"/>
  <c r="E221" i="22"/>
  <c r="I221" i="22"/>
  <c r="E222" i="22"/>
  <c r="I222" i="22"/>
  <c r="E223" i="22"/>
  <c r="I223" i="22"/>
  <c r="E224" i="22"/>
  <c r="I224" i="22"/>
  <c r="E225" i="22"/>
  <c r="I225" i="22"/>
  <c r="E226" i="22"/>
  <c r="I226" i="22"/>
  <c r="E227" i="22"/>
  <c r="I227" i="22"/>
  <c r="E228" i="22"/>
  <c r="I228" i="22"/>
  <c r="E229" i="22"/>
  <c r="I229" i="22"/>
  <c r="B230" i="22"/>
  <c r="C230" i="22"/>
  <c r="D230" i="22"/>
  <c r="F230" i="22"/>
  <c r="G230" i="22"/>
  <c r="H230" i="22"/>
  <c r="I230" i="22"/>
  <c r="K230" i="22"/>
  <c r="E236" i="22"/>
  <c r="I236" i="22"/>
  <c r="I254" i="22" s="1"/>
  <c r="E237" i="22"/>
  <c r="I237" i="22"/>
  <c r="E238" i="22"/>
  <c r="I238" i="22"/>
  <c r="E239" i="22"/>
  <c r="I239" i="22"/>
  <c r="E240" i="22"/>
  <c r="I240" i="22"/>
  <c r="E241" i="22"/>
  <c r="I241" i="22"/>
  <c r="E242" i="22"/>
  <c r="I242" i="22"/>
  <c r="E243" i="22"/>
  <c r="I243" i="22"/>
  <c r="E244" i="22"/>
  <c r="I244" i="22"/>
  <c r="E245" i="22"/>
  <c r="I245" i="22"/>
  <c r="E246" i="22"/>
  <c r="I246" i="22"/>
  <c r="E247" i="22"/>
  <c r="I247" i="22"/>
  <c r="E248" i="22"/>
  <c r="I248" i="22"/>
  <c r="E249" i="22"/>
  <c r="I249" i="22"/>
  <c r="E250" i="22"/>
  <c r="I250" i="22"/>
  <c r="E251" i="22"/>
  <c r="I251" i="22"/>
  <c r="E252" i="22"/>
  <c r="I252" i="22"/>
  <c r="E253" i="22"/>
  <c r="I253" i="22"/>
  <c r="B254" i="22"/>
  <c r="C254" i="22"/>
  <c r="D254" i="22"/>
  <c r="E254" i="22"/>
  <c r="F254" i="22"/>
  <c r="G254" i="22"/>
  <c r="H254" i="22"/>
  <c r="K254" i="22"/>
  <c r="E261" i="22"/>
  <c r="E279" i="22" s="1"/>
  <c r="I261" i="22"/>
  <c r="I279" i="22" s="1"/>
  <c r="E262" i="22"/>
  <c r="I262" i="22"/>
  <c r="E263" i="22"/>
  <c r="I263" i="22"/>
  <c r="E264" i="22"/>
  <c r="I264" i="22"/>
  <c r="E265" i="22"/>
  <c r="I265" i="22"/>
  <c r="E266" i="22"/>
  <c r="I266" i="22"/>
  <c r="E267" i="22"/>
  <c r="I267" i="22"/>
  <c r="E268" i="22"/>
  <c r="I268" i="22"/>
  <c r="E269" i="22"/>
  <c r="I269" i="22"/>
  <c r="E270" i="22"/>
  <c r="I270" i="22"/>
  <c r="E271" i="22"/>
  <c r="I271" i="22"/>
  <c r="E272" i="22"/>
  <c r="I272" i="22"/>
  <c r="E273" i="22"/>
  <c r="I273" i="22"/>
  <c r="E274" i="22"/>
  <c r="I274" i="22"/>
  <c r="E275" i="22"/>
  <c r="I275" i="22"/>
  <c r="E276" i="22"/>
  <c r="I276" i="22"/>
  <c r="E277" i="22"/>
  <c r="I277" i="22"/>
  <c r="E278" i="22"/>
  <c r="I278" i="22"/>
  <c r="B279" i="22"/>
  <c r="C279" i="22"/>
  <c r="D279" i="22"/>
  <c r="F279" i="22"/>
  <c r="G279" i="22"/>
  <c r="H279" i="22"/>
  <c r="K279" i="22"/>
  <c r="E285" i="22"/>
  <c r="I285" i="22"/>
  <c r="E286" i="22"/>
  <c r="I286" i="22"/>
  <c r="E287" i="22"/>
  <c r="I287" i="22"/>
  <c r="I303" i="22" s="1"/>
  <c r="E288" i="22"/>
  <c r="I288" i="22"/>
  <c r="E289" i="22"/>
  <c r="I289" i="22"/>
  <c r="E290" i="22"/>
  <c r="I290" i="22"/>
  <c r="E291" i="22"/>
  <c r="I291" i="22"/>
  <c r="E292" i="22"/>
  <c r="I292" i="22"/>
  <c r="E293" i="22"/>
  <c r="I293" i="22"/>
  <c r="E294" i="22"/>
  <c r="I294" i="22"/>
  <c r="E295" i="22"/>
  <c r="I295" i="22"/>
  <c r="E296" i="22"/>
  <c r="I296" i="22"/>
  <c r="E297" i="22"/>
  <c r="I297" i="22"/>
  <c r="E298" i="22"/>
  <c r="I298" i="22"/>
  <c r="E299" i="22"/>
  <c r="I299" i="22"/>
  <c r="E300" i="22"/>
  <c r="I300" i="22"/>
  <c r="E301" i="22"/>
  <c r="I301" i="22"/>
  <c r="E302" i="22"/>
  <c r="I302" i="22"/>
  <c r="B303" i="22"/>
  <c r="C303" i="22"/>
  <c r="D303" i="22"/>
  <c r="E303" i="22"/>
  <c r="F303" i="22"/>
  <c r="G303" i="22"/>
  <c r="H303" i="22"/>
  <c r="K303" i="22"/>
  <c r="E310" i="22"/>
  <c r="E328" i="22" s="1"/>
  <c r="I310" i="22"/>
  <c r="E311" i="22"/>
  <c r="I311" i="22"/>
  <c r="E312" i="22"/>
  <c r="I312" i="22"/>
  <c r="E313" i="22"/>
  <c r="I313" i="22"/>
  <c r="I328" i="22" s="1"/>
  <c r="E314" i="22"/>
  <c r="I314" i="22"/>
  <c r="E315" i="22"/>
  <c r="I315" i="22"/>
  <c r="E316" i="22"/>
  <c r="I316" i="22"/>
  <c r="E317" i="22"/>
  <c r="I317" i="22"/>
  <c r="E318" i="22"/>
  <c r="I318" i="22"/>
  <c r="E319" i="22"/>
  <c r="I319" i="22"/>
  <c r="E320" i="22"/>
  <c r="I320" i="22"/>
  <c r="E321" i="22"/>
  <c r="I321" i="22"/>
  <c r="E322" i="22"/>
  <c r="I322" i="22"/>
  <c r="E323" i="22"/>
  <c r="I323" i="22"/>
  <c r="E324" i="22"/>
  <c r="I324" i="22"/>
  <c r="E325" i="22"/>
  <c r="I325" i="22"/>
  <c r="E326" i="22"/>
  <c r="I326" i="22"/>
  <c r="E327" i="22"/>
  <c r="I327" i="22"/>
  <c r="B328" i="22"/>
  <c r="C328" i="22"/>
  <c r="D328" i="22"/>
  <c r="F328" i="22"/>
  <c r="G328" i="22"/>
  <c r="H328" i="22"/>
  <c r="K328" i="22"/>
  <c r="E334" i="22"/>
  <c r="I334" i="22"/>
  <c r="E335" i="22"/>
  <c r="E352" i="22" s="1"/>
  <c r="I335" i="22"/>
  <c r="E336" i="22"/>
  <c r="I336" i="22"/>
  <c r="E337" i="22"/>
  <c r="I337" i="22"/>
  <c r="E338" i="22"/>
  <c r="I338" i="22"/>
  <c r="E339" i="22"/>
  <c r="I339" i="22"/>
  <c r="E340" i="22"/>
  <c r="I340" i="22"/>
  <c r="E341" i="22"/>
  <c r="I341" i="22"/>
  <c r="E342" i="22"/>
  <c r="I342" i="22"/>
  <c r="E343" i="22"/>
  <c r="I343" i="22"/>
  <c r="E344" i="22"/>
  <c r="I344" i="22"/>
  <c r="E345" i="22"/>
  <c r="I345" i="22"/>
  <c r="E346" i="22"/>
  <c r="I346" i="22"/>
  <c r="E347" i="22"/>
  <c r="I347" i="22"/>
  <c r="E348" i="22"/>
  <c r="I348" i="22"/>
  <c r="E349" i="22"/>
  <c r="I349" i="22"/>
  <c r="E350" i="22"/>
  <c r="I350" i="22"/>
  <c r="E351" i="22"/>
  <c r="I351" i="22"/>
  <c r="B352" i="22"/>
  <c r="C352" i="22"/>
  <c r="D352" i="22"/>
  <c r="F352" i="22"/>
  <c r="G352" i="22"/>
  <c r="H352" i="22"/>
  <c r="I352" i="22"/>
  <c r="K352" i="22"/>
  <c r="E359" i="22"/>
  <c r="E377" i="22" s="1"/>
  <c r="I359" i="22"/>
  <c r="I377" i="22" s="1"/>
  <c r="E360" i="22"/>
  <c r="I360" i="22"/>
  <c r="E361" i="22"/>
  <c r="I361" i="22"/>
  <c r="E362" i="22"/>
  <c r="I362" i="22"/>
  <c r="E363" i="22"/>
  <c r="I363" i="22"/>
  <c r="E364" i="22"/>
  <c r="I364" i="22"/>
  <c r="E365" i="22"/>
  <c r="I365" i="22"/>
  <c r="E366" i="22"/>
  <c r="I366" i="22"/>
  <c r="E367" i="22"/>
  <c r="I367" i="22"/>
  <c r="E368" i="22"/>
  <c r="I368" i="22"/>
  <c r="E369" i="22"/>
  <c r="I369" i="22"/>
  <c r="E370" i="22"/>
  <c r="I370" i="22"/>
  <c r="E371" i="22"/>
  <c r="I371" i="22"/>
  <c r="E372" i="22"/>
  <c r="I372" i="22"/>
  <c r="E373" i="22"/>
  <c r="I373" i="22"/>
  <c r="E374" i="22"/>
  <c r="I374" i="22"/>
  <c r="E375" i="22"/>
  <c r="I375" i="22"/>
  <c r="E376" i="22"/>
  <c r="I376" i="22"/>
  <c r="B377" i="22"/>
  <c r="C377" i="22"/>
  <c r="D377" i="22"/>
  <c r="F377" i="22"/>
  <c r="G377" i="22"/>
  <c r="H377" i="22"/>
  <c r="K377" i="22"/>
  <c r="E383" i="22"/>
  <c r="E400" i="22" s="1"/>
  <c r="I383" i="22"/>
  <c r="I400" i="22" s="1"/>
  <c r="E384" i="22"/>
  <c r="I384" i="22"/>
  <c r="E385" i="22"/>
  <c r="I385" i="22"/>
  <c r="E386" i="22"/>
  <c r="I386" i="22"/>
  <c r="E387" i="22"/>
  <c r="I387" i="22"/>
  <c r="E388" i="22"/>
  <c r="I388" i="22"/>
  <c r="E389" i="22"/>
  <c r="I389" i="22"/>
  <c r="E390" i="22"/>
  <c r="I390" i="22"/>
  <c r="E391" i="22"/>
  <c r="I391" i="22"/>
  <c r="E392" i="22"/>
  <c r="I392" i="22"/>
  <c r="E393" i="22"/>
  <c r="I393" i="22"/>
  <c r="E394" i="22"/>
  <c r="I394" i="22"/>
  <c r="E395" i="22"/>
  <c r="I395" i="22"/>
  <c r="E396" i="22"/>
  <c r="I396" i="22"/>
  <c r="E397" i="22"/>
  <c r="I397" i="22"/>
  <c r="E398" i="22"/>
  <c r="I398" i="22"/>
  <c r="E399" i="22"/>
  <c r="I399" i="22"/>
  <c r="B400" i="22"/>
  <c r="C400" i="22"/>
  <c r="D400" i="22"/>
  <c r="F400" i="22"/>
  <c r="G400" i="22"/>
  <c r="H400" i="22"/>
  <c r="K400" i="22"/>
  <c r="E407" i="22"/>
  <c r="I407" i="22"/>
  <c r="I424" i="22" s="1"/>
  <c r="E408" i="22"/>
  <c r="I408" i="22"/>
  <c r="E409" i="22"/>
  <c r="I409" i="22"/>
  <c r="E410" i="22"/>
  <c r="I410" i="22"/>
  <c r="E411" i="22"/>
  <c r="I411" i="22"/>
  <c r="E412" i="22"/>
  <c r="I412" i="22"/>
  <c r="E413" i="22"/>
  <c r="I413" i="22"/>
  <c r="E414" i="22"/>
  <c r="I414" i="22"/>
  <c r="E415" i="22"/>
  <c r="I415" i="22"/>
  <c r="E416" i="22"/>
  <c r="I416" i="22"/>
  <c r="E417" i="22"/>
  <c r="I417" i="22"/>
  <c r="E418" i="22"/>
  <c r="I418" i="22"/>
  <c r="E419" i="22"/>
  <c r="I419" i="22"/>
  <c r="E420" i="22"/>
  <c r="I420" i="22"/>
  <c r="E421" i="22"/>
  <c r="I421" i="22"/>
  <c r="E422" i="22"/>
  <c r="I422" i="22"/>
  <c r="B423" i="22"/>
  <c r="E423" i="22" s="1"/>
  <c r="I423" i="22"/>
  <c r="C424" i="22"/>
  <c r="D424" i="22"/>
  <c r="F424" i="22"/>
  <c r="G424" i="22"/>
  <c r="H424" i="22"/>
  <c r="K424" i="22"/>
  <c r="E424" i="22" l="1"/>
  <c r="B424" i="22"/>
  <c r="AW13" i="10"/>
  <c r="AW23" i="10" s="1"/>
  <c r="AW20" i="10" s="1"/>
  <c r="AV13" i="10"/>
  <c r="AV23" i="10" s="1"/>
  <c r="AT13" i="10"/>
  <c r="AS13" i="10"/>
  <c r="AR13" i="10" s="1"/>
  <c r="Y17" i="18"/>
  <c r="Y14" i="18"/>
  <c r="Y18" i="18" s="1"/>
  <c r="Y13" i="18"/>
  <c r="AU13" i="10" l="1"/>
  <c r="AS23" i="10"/>
  <c r="AT23" i="10"/>
  <c r="AT20" i="10" s="1"/>
  <c r="AU23" i="10"/>
  <c r="AU14" i="10" s="1"/>
  <c r="AV20" i="10"/>
  <c r="AV14" i="10"/>
  <c r="AW14" i="10"/>
  <c r="AR23" i="10" l="1"/>
  <c r="AR14" i="10" s="1"/>
  <c r="AU20" i="10"/>
  <c r="AR20" i="10"/>
  <c r="AS14" i="10"/>
  <c r="AS20" i="10"/>
  <c r="AT14" i="10"/>
  <c r="J32" i="16"/>
  <c r="C32" i="16"/>
  <c r="J31" i="16" l="1"/>
  <c r="C31" i="16"/>
  <c r="R41" i="15" l="1"/>
  <c r="E41" i="8" l="1"/>
  <c r="D41" i="8"/>
  <c r="C41" i="8" l="1"/>
  <c r="AO20" i="10" l="1"/>
  <c r="AO22" i="10"/>
  <c r="AO21" i="10"/>
  <c r="AO19" i="10"/>
  <c r="AO18" i="10"/>
  <c r="AO17" i="10"/>
  <c r="AO16" i="10"/>
  <c r="AO15" i="10"/>
  <c r="AQ13" i="10"/>
  <c r="AQ23" i="10" s="1"/>
  <c r="AP13" i="10"/>
  <c r="AP23" i="10" s="1"/>
  <c r="AO12" i="10"/>
  <c r="AO11" i="10"/>
  <c r="AO10" i="10"/>
  <c r="AO9" i="10"/>
  <c r="AO8" i="10"/>
  <c r="AO7" i="10"/>
  <c r="AO6" i="10"/>
  <c r="AQ14" i="10" l="1"/>
  <c r="AQ20" i="10"/>
  <c r="AO23" i="10"/>
  <c r="AP20" i="10"/>
  <c r="AO13" i="10"/>
  <c r="AP14" i="10"/>
  <c r="AO14" i="10" l="1"/>
  <c r="D24" i="14" l="1"/>
  <c r="E40" i="8" l="1"/>
  <c r="D40" i="8"/>
  <c r="C40" i="8" l="1"/>
  <c r="AI22" i="10" l="1"/>
  <c r="AF22" i="10"/>
  <c r="AC22" i="10"/>
  <c r="Z22" i="10"/>
  <c r="W22" i="10"/>
  <c r="AF21" i="10"/>
  <c r="AC21" i="10"/>
  <c r="Z21" i="10"/>
  <c r="W21" i="10"/>
  <c r="AF19" i="10"/>
  <c r="AC19" i="10"/>
  <c r="Z19" i="10"/>
  <c r="W19" i="10"/>
  <c r="AF18" i="10"/>
  <c r="AC18" i="10"/>
  <c r="Z18" i="10"/>
  <c r="W18" i="10"/>
  <c r="AI17" i="10"/>
  <c r="AF17" i="10"/>
  <c r="AC17" i="10"/>
  <c r="Z17" i="10"/>
  <c r="W17" i="10"/>
  <c r="AI16" i="10"/>
  <c r="AF16" i="10"/>
  <c r="AC16" i="10"/>
  <c r="Z16" i="10"/>
  <c r="W16" i="10"/>
  <c r="AI15" i="10"/>
  <c r="AF15" i="10"/>
  <c r="AC15" i="10"/>
  <c r="Z15" i="10"/>
  <c r="W15" i="10"/>
  <c r="AK13" i="10"/>
  <c r="AJ13" i="10"/>
  <c r="AJ23" i="10" s="1"/>
  <c r="AH13" i="10"/>
  <c r="AG13" i="10"/>
  <c r="AE13" i="10"/>
  <c r="AE23" i="10" s="1"/>
  <c r="AD13" i="10"/>
  <c r="AB13" i="10"/>
  <c r="AB23" i="10" s="1"/>
  <c r="AA13" i="10"/>
  <c r="AA23" i="10" s="1"/>
  <c r="Y13" i="10"/>
  <c r="X13" i="10"/>
  <c r="X23" i="10" s="1"/>
  <c r="AF12" i="10"/>
  <c r="AC12" i="10"/>
  <c r="Z12" i="10"/>
  <c r="W12" i="10"/>
  <c r="AF11" i="10"/>
  <c r="AC11" i="10"/>
  <c r="Z11" i="10"/>
  <c r="Z13" i="10" s="1"/>
  <c r="W11" i="10"/>
  <c r="AI10" i="10"/>
  <c r="AI13" i="10" s="1"/>
  <c r="AF10" i="10"/>
  <c r="AC10" i="10"/>
  <c r="Z10" i="10"/>
  <c r="W10" i="10"/>
  <c r="AF9" i="10"/>
  <c r="AC9" i="10"/>
  <c r="Z9" i="10"/>
  <c r="W9" i="10"/>
  <c r="AF8" i="10"/>
  <c r="AC8" i="10"/>
  <c r="Z8" i="10"/>
  <c r="W8" i="10"/>
  <c r="AF7" i="10"/>
  <c r="AC7" i="10"/>
  <c r="Z7" i="10"/>
  <c r="W7" i="10"/>
  <c r="AF6" i="10"/>
  <c r="AC6" i="10"/>
  <c r="Z6" i="10"/>
  <c r="W6" i="10"/>
  <c r="W13" i="10" l="1"/>
  <c r="AC13" i="10"/>
  <c r="AF13" i="10"/>
  <c r="Y23" i="10"/>
  <c r="Y20" i="10" s="1"/>
  <c r="AG23" i="10"/>
  <c r="AG20" i="10" s="1"/>
  <c r="AK23" i="10"/>
  <c r="AK20" i="10" s="1"/>
  <c r="AJ20" i="10"/>
  <c r="AJ14" i="10"/>
  <c r="AI23" i="10"/>
  <c r="AI20" i="10" s="1"/>
  <c r="Z23" i="10"/>
  <c r="Z20" i="10" s="1"/>
  <c r="AA14" i="10"/>
  <c r="AA20" i="10"/>
  <c r="AE20" i="10"/>
  <c r="AE14" i="10"/>
  <c r="X20" i="10"/>
  <c r="W23" i="10"/>
  <c r="W20" i="10" s="1"/>
  <c r="X14" i="10"/>
  <c r="AB20" i="10"/>
  <c r="AB14" i="10"/>
  <c r="AH23" i="10"/>
  <c r="AH20" i="10" s="1"/>
  <c r="AD23" i="10"/>
  <c r="AD14" i="10" s="1"/>
  <c r="S14" i="18"/>
  <c r="R14" i="18"/>
  <c r="Q14" i="18"/>
  <c r="R13" i="18"/>
  <c r="Q13" i="18"/>
  <c r="W14" i="10" l="1"/>
  <c r="AG14" i="10"/>
  <c r="AH14" i="10"/>
  <c r="AK14" i="10"/>
  <c r="AF23" i="10"/>
  <c r="Y14" i="10"/>
  <c r="AD20" i="10"/>
  <c r="AC23" i="10"/>
  <c r="AI14" i="10"/>
  <c r="Z14" i="10"/>
  <c r="AF20" i="10" l="1"/>
  <c r="AF14" i="10"/>
  <c r="AC20" i="10"/>
  <c r="AC14" i="10"/>
  <c r="O39" i="8"/>
  <c r="N39" i="8"/>
  <c r="J29" i="16" l="1"/>
  <c r="C29" i="16"/>
  <c r="E37" i="15" l="1"/>
  <c r="R24" i="14"/>
  <c r="E9" i="13" l="1"/>
  <c r="AN13" i="10" l="1"/>
  <c r="AM13" i="10"/>
  <c r="J28" i="16"/>
  <c r="C28" i="16"/>
  <c r="J30" i="16"/>
  <c r="C30" i="16"/>
  <c r="J25" i="16" l="1"/>
  <c r="J24" i="16"/>
  <c r="C24" i="16"/>
  <c r="J20" i="16"/>
  <c r="C20" i="16"/>
  <c r="J19" i="16"/>
  <c r="C19" i="16"/>
  <c r="J18" i="16"/>
  <c r="C18" i="16"/>
  <c r="J17" i="16"/>
  <c r="C17" i="16"/>
  <c r="J16" i="16"/>
  <c r="C16" i="16"/>
  <c r="J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M13" i="16"/>
  <c r="L13" i="16"/>
  <c r="K13" i="16"/>
  <c r="J13" i="16"/>
  <c r="I13" i="16"/>
  <c r="H13" i="16"/>
  <c r="G13" i="16"/>
  <c r="F13" i="16"/>
  <c r="E13" i="16"/>
  <c r="D13" i="16"/>
  <c r="C13" i="16"/>
  <c r="M12" i="16"/>
  <c r="L12" i="16"/>
  <c r="K12" i="16"/>
  <c r="J12" i="16"/>
  <c r="I12" i="16"/>
  <c r="H12" i="16"/>
  <c r="G12" i="16"/>
  <c r="F12" i="16"/>
  <c r="E12" i="16"/>
  <c r="D12" i="16"/>
  <c r="C12" i="16"/>
  <c r="M11" i="16"/>
  <c r="L11" i="16"/>
  <c r="K11" i="16"/>
  <c r="J11" i="16"/>
  <c r="I11" i="16"/>
  <c r="H11" i="16"/>
  <c r="G11" i="16"/>
  <c r="F11" i="16"/>
  <c r="E11" i="16"/>
  <c r="D11" i="16"/>
  <c r="C11" i="16"/>
  <c r="G41" i="15"/>
  <c r="F41" i="15"/>
  <c r="D41" i="15"/>
  <c r="C41" i="15"/>
  <c r="E40" i="15"/>
  <c r="E39" i="15"/>
  <c r="E38" i="15"/>
  <c r="E35" i="15"/>
  <c r="E34" i="15"/>
  <c r="E33" i="15"/>
  <c r="E32" i="15"/>
  <c r="E31" i="15"/>
  <c r="E29" i="15"/>
  <c r="E28" i="15"/>
  <c r="E27" i="15"/>
  <c r="E26" i="15"/>
  <c r="E25" i="15"/>
  <c r="E24" i="15"/>
  <c r="E23" i="15"/>
  <c r="E22" i="15"/>
  <c r="E21" i="15"/>
  <c r="E20" i="15"/>
  <c r="E19" i="15"/>
  <c r="S19" i="15" s="1"/>
  <c r="E18" i="15"/>
  <c r="E17" i="15"/>
  <c r="E16" i="15"/>
  <c r="S16" i="15" s="1"/>
  <c r="E15" i="15"/>
  <c r="E14" i="15"/>
  <c r="E13" i="15"/>
  <c r="E12" i="15"/>
  <c r="E11" i="15"/>
  <c r="E10" i="15"/>
  <c r="E9" i="15"/>
  <c r="E8" i="15"/>
  <c r="E7" i="15"/>
  <c r="E6" i="15"/>
  <c r="E5" i="15"/>
  <c r="G24" i="14"/>
  <c r="F24" i="14"/>
  <c r="C24" i="14"/>
  <c r="E23" i="14"/>
  <c r="E22" i="14"/>
  <c r="E21" i="14"/>
  <c r="E20" i="14"/>
  <c r="E19" i="14"/>
  <c r="E18" i="14"/>
  <c r="E17" i="14"/>
  <c r="E16" i="14"/>
  <c r="E15" i="14"/>
  <c r="E14" i="14"/>
  <c r="S14" i="14" s="1"/>
  <c r="E13" i="14"/>
  <c r="E12" i="14"/>
  <c r="E11" i="14"/>
  <c r="S11" i="14" s="1"/>
  <c r="E10" i="14"/>
  <c r="E9" i="14"/>
  <c r="E8" i="14"/>
  <c r="E7" i="14"/>
  <c r="E6" i="14"/>
  <c r="E5" i="14"/>
  <c r="S5" i="14" s="1"/>
  <c r="AN23" i="10"/>
  <c r="AN20" i="10" s="1"/>
  <c r="AM23" i="10"/>
  <c r="AM20" i="10" s="1"/>
  <c r="AL22" i="10"/>
  <c r="T22" i="10"/>
  <c r="Q22" i="10"/>
  <c r="N22" i="10"/>
  <c r="K22" i="10"/>
  <c r="H22" i="10"/>
  <c r="E22" i="10"/>
  <c r="T21" i="10"/>
  <c r="Q21" i="10"/>
  <c r="N21" i="10"/>
  <c r="K21" i="10"/>
  <c r="H21" i="10"/>
  <c r="E21" i="10"/>
  <c r="T19" i="10"/>
  <c r="Q19" i="10"/>
  <c r="N19" i="10"/>
  <c r="K19" i="10"/>
  <c r="H19" i="10"/>
  <c r="E19" i="10"/>
  <c r="T18" i="10"/>
  <c r="Q18" i="10"/>
  <c r="N18" i="10"/>
  <c r="K18" i="10"/>
  <c r="H18" i="10"/>
  <c r="E18" i="10"/>
  <c r="AL17" i="10"/>
  <c r="T17" i="10"/>
  <c r="Q17" i="10"/>
  <c r="N17" i="10"/>
  <c r="K17" i="10"/>
  <c r="H17" i="10"/>
  <c r="E17" i="10"/>
  <c r="AL16" i="10"/>
  <c r="T16" i="10"/>
  <c r="Q16" i="10"/>
  <c r="N16" i="10"/>
  <c r="K16" i="10"/>
  <c r="H16" i="10"/>
  <c r="E16" i="10"/>
  <c r="T15" i="10"/>
  <c r="Q15" i="10"/>
  <c r="N15" i="10"/>
  <c r="K15" i="10"/>
  <c r="H15" i="10"/>
  <c r="E15" i="10"/>
  <c r="V13" i="10"/>
  <c r="V23" i="10" s="1"/>
  <c r="V20" i="10" s="1"/>
  <c r="U13" i="10"/>
  <c r="U23" i="10" s="1"/>
  <c r="S13" i="10"/>
  <c r="S23" i="10" s="1"/>
  <c r="S20" i="10" s="1"/>
  <c r="R13" i="10"/>
  <c r="R23" i="10" s="1"/>
  <c r="P13" i="10"/>
  <c r="O13" i="10"/>
  <c r="O23" i="10" s="1"/>
  <c r="M13" i="10"/>
  <c r="M23" i="10" s="1"/>
  <c r="L13" i="10"/>
  <c r="J13" i="10"/>
  <c r="J23" i="10" s="1"/>
  <c r="J20" i="10" s="1"/>
  <c r="I13" i="10"/>
  <c r="I23" i="10" s="1"/>
  <c r="G13" i="10"/>
  <c r="G23" i="10" s="1"/>
  <c r="G20" i="10" s="1"/>
  <c r="F13" i="10"/>
  <c r="F23" i="10" s="1"/>
  <c r="T12" i="10"/>
  <c r="Q12" i="10"/>
  <c r="N12" i="10"/>
  <c r="K12" i="10"/>
  <c r="H12" i="10"/>
  <c r="E12" i="10"/>
  <c r="T11" i="10"/>
  <c r="Q11" i="10"/>
  <c r="N11" i="10"/>
  <c r="K11" i="10"/>
  <c r="H11" i="10"/>
  <c r="E11" i="10"/>
  <c r="AL10" i="10"/>
  <c r="T10" i="10"/>
  <c r="Q10" i="10"/>
  <c r="N10" i="10"/>
  <c r="K10" i="10"/>
  <c r="H10" i="10"/>
  <c r="E10" i="10"/>
  <c r="T9" i="10"/>
  <c r="Q9" i="10"/>
  <c r="N9" i="10"/>
  <c r="K9" i="10"/>
  <c r="H9" i="10"/>
  <c r="E9" i="10"/>
  <c r="T8" i="10"/>
  <c r="Q8" i="10"/>
  <c r="N8" i="10"/>
  <c r="K8" i="10"/>
  <c r="H8" i="10"/>
  <c r="E8" i="10"/>
  <c r="T7" i="10"/>
  <c r="Q7" i="10"/>
  <c r="N7" i="10"/>
  <c r="K7" i="10"/>
  <c r="H7" i="10"/>
  <c r="E7" i="10"/>
  <c r="T6" i="10"/>
  <c r="Q6" i="10"/>
  <c r="N6" i="10"/>
  <c r="K6" i="10"/>
  <c r="H6" i="10"/>
  <c r="E6" i="10"/>
  <c r="Q29" i="9"/>
  <c r="P29" i="9"/>
  <c r="R29" i="9" s="1"/>
  <c r="Q28" i="9"/>
  <c r="P28" i="9"/>
  <c r="Q27" i="9"/>
  <c r="P27" i="9"/>
  <c r="Q15" i="9"/>
  <c r="P15" i="9"/>
  <c r="R15" i="9" s="1"/>
  <c r="Q14" i="9"/>
  <c r="P14" i="9"/>
  <c r="Q13" i="9"/>
  <c r="P13" i="9"/>
  <c r="R13" i="9" l="1"/>
  <c r="AN14" i="10"/>
  <c r="AM14" i="10"/>
  <c r="N13" i="10"/>
  <c r="R14" i="9"/>
  <c r="R27" i="9"/>
  <c r="R28" i="9"/>
  <c r="AL13" i="10"/>
  <c r="E24" i="14"/>
  <c r="E13" i="10"/>
  <c r="Q13" i="10"/>
  <c r="E41" i="15"/>
  <c r="K13" i="10"/>
  <c r="H13" i="10"/>
  <c r="T13" i="10"/>
  <c r="AL23" i="10"/>
  <c r="AL20" i="10" s="1"/>
  <c r="M14" i="10"/>
  <c r="M20" i="10"/>
  <c r="H23" i="10"/>
  <c r="H20" i="10" s="1"/>
  <c r="I20" i="10"/>
  <c r="I14" i="10"/>
  <c r="O20" i="10"/>
  <c r="T23" i="10"/>
  <c r="T20" i="10" s="1"/>
  <c r="U20" i="10"/>
  <c r="U14" i="10"/>
  <c r="E23" i="10"/>
  <c r="E20" i="10" s="1"/>
  <c r="F20" i="10"/>
  <c r="Q23" i="10"/>
  <c r="Q20" i="10" s="1"/>
  <c r="R20" i="10"/>
  <c r="F14" i="10"/>
  <c r="J14" i="10"/>
  <c r="R14" i="10"/>
  <c r="V14" i="10"/>
  <c r="L23" i="10"/>
  <c r="L14" i="10" s="1"/>
  <c r="P23" i="10"/>
  <c r="P20" i="10" s="1"/>
  <c r="G14" i="10"/>
  <c r="O14" i="10"/>
  <c r="S14" i="10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4" i="8"/>
  <c r="C13" i="8"/>
  <c r="C12" i="8"/>
  <c r="C11" i="8"/>
  <c r="C10" i="8"/>
  <c r="E9" i="8"/>
  <c r="D9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C9" i="8" l="1"/>
  <c r="C22" i="8"/>
  <c r="Q14" i="10"/>
  <c r="T14" i="10"/>
  <c r="P14" i="10"/>
  <c r="AL14" i="10"/>
  <c r="C15" i="8"/>
  <c r="H14" i="10"/>
  <c r="N23" i="10"/>
  <c r="E14" i="10"/>
  <c r="K23" i="10"/>
  <c r="L20" i="10"/>
  <c r="D8" i="8"/>
  <c r="C8" i="8" s="1"/>
  <c r="K14" i="10" l="1"/>
  <c r="K20" i="10"/>
  <c r="N14" i="10"/>
  <c r="N20" i="10"/>
  <c r="J5" i="7"/>
  <c r="I5" i="7"/>
  <c r="H5" i="7"/>
  <c r="G5" i="7"/>
  <c r="F5" i="7"/>
  <c r="E5" i="7"/>
  <c r="D5" i="7"/>
  <c r="C5" i="7"/>
</calcChain>
</file>

<file path=xl/comments1.xml><?xml version="1.0" encoding="utf-8"?>
<comments xmlns="http://schemas.openxmlformats.org/spreadsheetml/2006/main">
  <authors>
    <author>熊本</author>
  </authors>
  <commentList>
    <comment ref="B1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年度、３月３１日現在？</t>
        </r>
      </text>
    </comment>
  </commentList>
</comments>
</file>

<file path=xl/sharedStrings.xml><?xml version="1.0" encoding="utf-8"?>
<sst xmlns="http://schemas.openxmlformats.org/spreadsheetml/2006/main" count="3104" uniqueCount="1219">
  <si>
    <t>７－１５．文化財（№1）</t>
    <rPh sb="5" eb="8">
      <t>ぶんかざい</t>
    </rPh>
    <phoneticPr fontId="4" type="Hiragana"/>
  </si>
  <si>
    <t>(1) 指定文化財</t>
    <rPh sb="4" eb="6">
      <t>シテイ</t>
    </rPh>
    <rPh sb="6" eb="9">
      <t>ブンカザイ</t>
    </rPh>
    <phoneticPr fontId="3"/>
  </si>
  <si>
    <t>種　　　別</t>
    <rPh sb="0" eb="1">
      <t>タネ</t>
    </rPh>
    <rPh sb="4" eb="5">
      <t>ベツ</t>
    </rPh>
    <phoneticPr fontId="3"/>
  </si>
  <si>
    <t>名　　　　　称</t>
    <rPh sb="0" eb="1">
      <t>な</t>
    </rPh>
    <rPh sb="6" eb="7">
      <t>しょう</t>
    </rPh>
    <phoneticPr fontId="4" type="Hiragana"/>
  </si>
  <si>
    <t>出土地・所在地</t>
    <rPh sb="0" eb="2">
      <t>シュツド</t>
    </rPh>
    <rPh sb="2" eb="3">
      <t>チ</t>
    </rPh>
    <rPh sb="4" eb="7">
      <t>ショザイチ</t>
    </rPh>
    <phoneticPr fontId="3"/>
  </si>
  <si>
    <t>指定年月日</t>
    <rPh sb="0" eb="2">
      <t>シテイ</t>
    </rPh>
    <rPh sb="2" eb="5">
      <t>ネンガッピ</t>
    </rPh>
    <phoneticPr fontId="3"/>
  </si>
  <si>
    <t>特　別　史　跡</t>
    <rPh sb="0" eb="1">
      <t>トク</t>
    </rPh>
    <rPh sb="2" eb="3">
      <t>ベツ</t>
    </rPh>
    <rPh sb="4" eb="5">
      <t>シ</t>
    </rPh>
    <rPh sb="6" eb="7">
      <t>アト</t>
    </rPh>
    <phoneticPr fontId="3"/>
  </si>
  <si>
    <t>唐津市鎮西町名護屋・呼子殿ノ浦</t>
    <rPh sb="0" eb="2">
      <t>カラツ</t>
    </rPh>
    <rPh sb="2" eb="3">
      <t>シ</t>
    </rPh>
    <rPh sb="3" eb="6">
      <t>チンゼイチョウ</t>
    </rPh>
    <rPh sb="6" eb="9">
      <t>ナゴヤ</t>
    </rPh>
    <rPh sb="10" eb="12">
      <t>ヨブコ</t>
    </rPh>
    <rPh sb="12" eb="13">
      <t>デン</t>
    </rPh>
    <rPh sb="14" eb="15">
      <t>ウラ</t>
    </rPh>
    <phoneticPr fontId="3"/>
  </si>
  <si>
    <t>S30. 8.22</t>
    <phoneticPr fontId="4" type="Hiragana"/>
  </si>
  <si>
    <t>史　　　　　　跡</t>
    <rPh sb="0" eb="1">
      <t>し</t>
    </rPh>
    <rPh sb="7" eb="8">
      <t>あと</t>
    </rPh>
    <phoneticPr fontId="4" type="Hiragana"/>
  </si>
  <si>
    <t>唐津松浦墳墓群</t>
    <rPh sb="0" eb="2">
      <t>からつ</t>
    </rPh>
    <rPh sb="2" eb="4">
      <t>まつうら</t>
    </rPh>
    <rPh sb="4" eb="6">
      <t>ふんぼ</t>
    </rPh>
    <rPh sb="6" eb="7">
      <t>ぐん</t>
    </rPh>
    <phoneticPr fontId="4" type="Hiragana"/>
  </si>
  <si>
    <t>唐津市半田、宇木、桜馬場、</t>
    <rPh sb="0" eb="3">
      <t>からつし</t>
    </rPh>
    <rPh sb="3" eb="4">
      <t>はん</t>
    </rPh>
    <rPh sb="4" eb="5">
      <t>た</t>
    </rPh>
    <rPh sb="6" eb="8">
      <t>うき</t>
    </rPh>
    <rPh sb="9" eb="10">
      <t>さくら</t>
    </rPh>
    <rPh sb="10" eb="12">
      <t>ばば</t>
    </rPh>
    <phoneticPr fontId="4" type="Hiragana"/>
  </si>
  <si>
    <t>S41.12.19</t>
    <phoneticPr fontId="4" type="Hiragana"/>
  </si>
  <si>
    <t>Ｈ26.10.6 名称変更</t>
    <rPh sb="9" eb="11">
      <t>めいしょう</t>
    </rPh>
    <rPh sb="10" eb="12">
      <t>へんこう</t>
    </rPh>
    <phoneticPr fontId="4" type="Hiragana"/>
  </si>
  <si>
    <t>国　指　定</t>
    <rPh sb="0" eb="1">
      <t>くに</t>
    </rPh>
    <rPh sb="2" eb="3">
      <t>ゆび</t>
    </rPh>
    <rPh sb="4" eb="5">
      <t>さだむ</t>
    </rPh>
    <phoneticPr fontId="4" type="Hiragana"/>
  </si>
  <si>
    <t>〃</t>
    <phoneticPr fontId="4" type="Hiragana"/>
  </si>
  <si>
    <t>肥前陶器窯跡</t>
    <rPh sb="0" eb="2">
      <t>ひぜん</t>
    </rPh>
    <rPh sb="2" eb="4">
      <t>とうき</t>
    </rPh>
    <rPh sb="4" eb="5">
      <t>かま</t>
    </rPh>
    <rPh sb="5" eb="6">
      <t>あと</t>
    </rPh>
    <phoneticPr fontId="4" type="Hiragana"/>
  </si>
  <si>
    <t>唐津市町田５丁目・北波多稗田</t>
    <rPh sb="0" eb="3">
      <t>からつし</t>
    </rPh>
    <rPh sb="3" eb="4">
      <t>ちょう</t>
    </rPh>
    <rPh sb="4" eb="5">
      <t>た</t>
    </rPh>
    <rPh sb="6" eb="8">
      <t>ちょうめ</t>
    </rPh>
    <rPh sb="9" eb="12">
      <t>きたはた</t>
    </rPh>
    <rPh sb="12" eb="13">
      <t>ひえ</t>
    </rPh>
    <rPh sb="13" eb="14">
      <t>た</t>
    </rPh>
    <phoneticPr fontId="4" type="Hiragana"/>
  </si>
  <si>
    <t>H17. 7.14</t>
    <phoneticPr fontId="4" type="Hiragana"/>
  </si>
  <si>
    <t>菜畑遺跡</t>
    <rPh sb="0" eb="1">
      <t>な</t>
    </rPh>
    <rPh sb="1" eb="2">
      <t>はたけ</t>
    </rPh>
    <rPh sb="2" eb="4">
      <t>いせき</t>
    </rPh>
    <phoneticPr fontId="4" type="Hiragana"/>
  </si>
  <si>
    <t>唐津市菜畑</t>
    <rPh sb="0" eb="3">
      <t>からつし</t>
    </rPh>
    <rPh sb="3" eb="4">
      <t>な</t>
    </rPh>
    <rPh sb="4" eb="5">
      <t>ばたけ</t>
    </rPh>
    <phoneticPr fontId="4" type="Hiragana"/>
  </si>
  <si>
    <t>S58. 5.11</t>
    <phoneticPr fontId="4" type="Hiragana"/>
  </si>
  <si>
    <t>谷口古墳</t>
    <rPh sb="0" eb="2">
      <t>たにぐち</t>
    </rPh>
    <rPh sb="2" eb="4">
      <t>こふん</t>
    </rPh>
    <phoneticPr fontId="4" type="Hiragana"/>
  </si>
  <si>
    <t>唐津市浜玉町谷口</t>
    <rPh sb="0" eb="3">
      <t>からつし</t>
    </rPh>
    <rPh sb="3" eb="5">
      <t>はまたま</t>
    </rPh>
    <rPh sb="5" eb="6">
      <t>ちょう</t>
    </rPh>
    <rPh sb="6" eb="8">
      <t>たにぐち</t>
    </rPh>
    <phoneticPr fontId="4" type="Hiragana"/>
  </si>
  <si>
    <t>横田下古墳</t>
    <rPh sb="0" eb="2">
      <t>よこた</t>
    </rPh>
    <rPh sb="2" eb="3">
      <t>しも</t>
    </rPh>
    <rPh sb="3" eb="5">
      <t>こふん</t>
    </rPh>
    <phoneticPr fontId="4" type="Hiragana"/>
  </si>
  <si>
    <t>唐津市浜玉町横田下</t>
    <rPh sb="0" eb="3">
      <t>からつし</t>
    </rPh>
    <rPh sb="3" eb="5">
      <t>はまたま</t>
    </rPh>
    <rPh sb="5" eb="6">
      <t>ちょう</t>
    </rPh>
    <rPh sb="6" eb="8">
      <t>よこた</t>
    </rPh>
    <rPh sb="8" eb="9">
      <t>しも</t>
    </rPh>
    <phoneticPr fontId="4" type="Hiragana"/>
  </si>
  <si>
    <t>S26. 6. 9</t>
    <phoneticPr fontId="4" type="Hiragana"/>
  </si>
  <si>
    <t>重 要 文 化 財</t>
    <rPh sb="0" eb="1">
      <t>しげる</t>
    </rPh>
    <rPh sb="2" eb="3">
      <t>よう</t>
    </rPh>
    <rPh sb="4" eb="5">
      <t>ぶん</t>
    </rPh>
    <rPh sb="6" eb="7">
      <t>か</t>
    </rPh>
    <rPh sb="8" eb="9">
      <t>ざい</t>
    </rPh>
    <phoneticPr fontId="4" type="Hiragana"/>
  </si>
  <si>
    <t>銅鐘（朝鮮鐘）</t>
    <rPh sb="0" eb="1">
      <t>どう</t>
    </rPh>
    <rPh sb="1" eb="2">
      <t>かね</t>
    </rPh>
    <rPh sb="3" eb="5">
      <t>ちょうせん</t>
    </rPh>
    <rPh sb="5" eb="6">
      <t>かね</t>
    </rPh>
    <phoneticPr fontId="4" type="Hiragana"/>
  </si>
  <si>
    <t>唐津市鏡山添（恵日寺）</t>
    <rPh sb="0" eb="3">
      <t>からつし</t>
    </rPh>
    <rPh sb="3" eb="4">
      <t>かがみ</t>
    </rPh>
    <rPh sb="4" eb="5">
      <t>やま</t>
    </rPh>
    <rPh sb="5" eb="6">
      <t>そ</t>
    </rPh>
    <rPh sb="7" eb="8">
      <t>けい</t>
    </rPh>
    <rPh sb="8" eb="9">
      <t>ひ</t>
    </rPh>
    <rPh sb="9" eb="10">
      <t>じ</t>
    </rPh>
    <phoneticPr fontId="4" type="Hiragana"/>
  </si>
  <si>
    <t>S25. 8.29</t>
    <phoneticPr fontId="4" type="Hiragana"/>
  </si>
  <si>
    <t>肥前唐津宇木出土品</t>
    <rPh sb="0" eb="2">
      <t>ひぜん</t>
    </rPh>
    <rPh sb="2" eb="4">
      <t>からつ</t>
    </rPh>
    <rPh sb="4" eb="6">
      <t>うき</t>
    </rPh>
    <rPh sb="6" eb="8">
      <t>しゅつど</t>
    </rPh>
    <rPh sb="8" eb="9">
      <t>ひん</t>
    </rPh>
    <phoneticPr fontId="4" type="Hiragana"/>
  </si>
  <si>
    <t>唐津市宇木（末盧館）</t>
    <rPh sb="0" eb="3">
      <t>からつし</t>
    </rPh>
    <rPh sb="3" eb="5">
      <t>うき</t>
    </rPh>
    <rPh sb="6" eb="7">
      <t>まつ</t>
    </rPh>
    <rPh sb="7" eb="8">
      <t>ろ</t>
    </rPh>
    <rPh sb="8" eb="9">
      <t>かん</t>
    </rPh>
    <phoneticPr fontId="4" type="Hiragana"/>
  </si>
  <si>
    <t>旧高取家住宅居室棟・大広間棟</t>
    <rPh sb="0" eb="1">
      <t>きゅう</t>
    </rPh>
    <rPh sb="1" eb="3">
      <t>たかとり</t>
    </rPh>
    <rPh sb="3" eb="4">
      <t>け</t>
    </rPh>
    <rPh sb="4" eb="6">
      <t>じゅうたく</t>
    </rPh>
    <rPh sb="6" eb="7">
      <t>きょ</t>
    </rPh>
    <rPh sb="7" eb="8">
      <t>しつ</t>
    </rPh>
    <rPh sb="8" eb="9">
      <t>むね</t>
    </rPh>
    <rPh sb="10" eb="13">
      <t>おおひろま</t>
    </rPh>
    <rPh sb="13" eb="14">
      <t>むね</t>
    </rPh>
    <phoneticPr fontId="4" type="Hiragana"/>
  </si>
  <si>
    <t>唐津市北城内</t>
    <rPh sb="0" eb="3">
      <t>からつし</t>
    </rPh>
    <rPh sb="3" eb="4">
      <t>きた</t>
    </rPh>
    <rPh sb="4" eb="6">
      <t>じょうない</t>
    </rPh>
    <phoneticPr fontId="4" type="Hiragana"/>
  </si>
  <si>
    <t>特　別　名　勝</t>
    <rPh sb="0" eb="1">
      <t>とく</t>
    </rPh>
    <rPh sb="2" eb="3">
      <t>べつ</t>
    </rPh>
    <rPh sb="4" eb="5">
      <t>めい</t>
    </rPh>
    <rPh sb="6" eb="7">
      <t>しょう</t>
    </rPh>
    <phoneticPr fontId="4" type="Hiragana"/>
  </si>
  <si>
    <t>虹の松原</t>
    <rPh sb="0" eb="1">
      <t>にじ</t>
    </rPh>
    <rPh sb="2" eb="4">
      <t>まつばら</t>
    </rPh>
    <phoneticPr fontId="4" type="Hiragana"/>
  </si>
  <si>
    <t>唐津市東唐津・鏡・浜玉町</t>
    <rPh sb="0" eb="3">
      <t>からつし</t>
    </rPh>
    <rPh sb="3" eb="6">
      <t>ひがしからつ</t>
    </rPh>
    <rPh sb="7" eb="8">
      <t>かがみ</t>
    </rPh>
    <rPh sb="9" eb="10">
      <t>ひん</t>
    </rPh>
    <rPh sb="10" eb="11">
      <t>たま</t>
    </rPh>
    <rPh sb="11" eb="12">
      <t>ちょう</t>
    </rPh>
    <phoneticPr fontId="4" type="Hiragana"/>
  </si>
  <si>
    <t>天 然 記 念 物</t>
    <rPh sb="0" eb="1">
      <t>てん</t>
    </rPh>
    <rPh sb="2" eb="3">
      <t>ぜん</t>
    </rPh>
    <rPh sb="4" eb="5">
      <t>き</t>
    </rPh>
    <rPh sb="6" eb="7">
      <t>ねん</t>
    </rPh>
    <rPh sb="8" eb="9">
      <t>ぶつ</t>
    </rPh>
    <phoneticPr fontId="4" type="Hiragana"/>
  </si>
  <si>
    <t>屋形石の七ツ釜</t>
    <rPh sb="0" eb="2">
      <t>やかた</t>
    </rPh>
    <rPh sb="2" eb="3">
      <t>いし</t>
    </rPh>
    <rPh sb="4" eb="5">
      <t>７</t>
    </rPh>
    <rPh sb="6" eb="7">
      <t>かま</t>
    </rPh>
    <phoneticPr fontId="4" type="Hiragana"/>
  </si>
  <si>
    <t>唐津市屋形石</t>
    <rPh sb="0" eb="3">
      <t>からつし</t>
    </rPh>
    <rPh sb="3" eb="4">
      <t>や</t>
    </rPh>
    <rPh sb="4" eb="5">
      <t>かた</t>
    </rPh>
    <rPh sb="5" eb="6">
      <t>いし</t>
    </rPh>
    <phoneticPr fontId="4" type="Hiragana"/>
  </si>
  <si>
    <t>件</t>
    <rPh sb="0" eb="1">
      <t>けん</t>
    </rPh>
    <phoneticPr fontId="4" type="Hiragana"/>
  </si>
  <si>
    <t>唐津市</t>
    <rPh sb="0" eb="3">
      <t>からつし</t>
    </rPh>
    <phoneticPr fontId="4" type="Hiragana"/>
  </si>
  <si>
    <t>高串アコウ自生北限地帯</t>
    <rPh sb="0" eb="2">
      <t>こうくし</t>
    </rPh>
    <rPh sb="5" eb="7">
      <t>じせい</t>
    </rPh>
    <rPh sb="7" eb="9">
      <t>ほくげん</t>
    </rPh>
    <rPh sb="9" eb="11">
      <t>ちたい</t>
    </rPh>
    <phoneticPr fontId="4" type="Hiragana"/>
  </si>
  <si>
    <t>唐津市肥前町高串</t>
    <rPh sb="0" eb="3">
      <t>からつし</t>
    </rPh>
    <rPh sb="3" eb="6">
      <t>ひぜんちょう</t>
    </rPh>
    <rPh sb="6" eb="7">
      <t>たか</t>
    </rPh>
    <rPh sb="7" eb="8">
      <t>くし</t>
    </rPh>
    <phoneticPr fontId="4" type="Hiragana"/>
  </si>
  <si>
    <t>S 3. 1.18</t>
    <phoneticPr fontId="4" type="Hiragana"/>
  </si>
  <si>
    <t>広沢寺のソテツ</t>
    <rPh sb="0" eb="2">
      <t>ひろさわ</t>
    </rPh>
    <rPh sb="2" eb="3">
      <t>じ</t>
    </rPh>
    <phoneticPr fontId="4" type="Hiragana"/>
  </si>
  <si>
    <t>唐津市鎮西町池の端</t>
    <rPh sb="0" eb="3">
      <t>からつし</t>
    </rPh>
    <rPh sb="3" eb="6">
      <t>ちんぜいちょう</t>
    </rPh>
    <rPh sb="6" eb="7">
      <t>いけ</t>
    </rPh>
    <rPh sb="8" eb="9">
      <t>はし</t>
    </rPh>
    <phoneticPr fontId="4" type="Hiragana"/>
  </si>
  <si>
    <t>重要無形民俗文化財</t>
    <rPh sb="0" eb="2">
      <t>じゅうよう</t>
    </rPh>
    <rPh sb="2" eb="4">
      <t>むけい</t>
    </rPh>
    <rPh sb="4" eb="6">
      <t>みんぞく</t>
    </rPh>
    <rPh sb="6" eb="9">
      <t>ぶんかざい</t>
    </rPh>
    <phoneticPr fontId="4" type="Hiragana"/>
  </si>
  <si>
    <t>唐津くんちの曳山行事</t>
    <rPh sb="0" eb="2">
      <t>からつ</t>
    </rPh>
    <rPh sb="6" eb="8">
      <t>ひきやま</t>
    </rPh>
    <rPh sb="8" eb="10">
      <t>ぎょうじ</t>
    </rPh>
    <phoneticPr fontId="4" type="Hiragana"/>
  </si>
  <si>
    <t>唐津曳山取締会</t>
    <rPh sb="0" eb="2">
      <t>からつ</t>
    </rPh>
    <rPh sb="2" eb="4">
      <t>ひきやま</t>
    </rPh>
    <rPh sb="4" eb="6">
      <t>とりしまり</t>
    </rPh>
    <rPh sb="6" eb="7">
      <t>かい</t>
    </rPh>
    <phoneticPr fontId="4" type="Hiragana"/>
  </si>
  <si>
    <t>呼子の大綱引き</t>
    <rPh sb="0" eb="2">
      <t>よぶこ</t>
    </rPh>
    <rPh sb="3" eb="4">
      <t>おお</t>
    </rPh>
    <rPh sb="4" eb="6">
      <t>つなひ</t>
    </rPh>
    <phoneticPr fontId="4" type="Hiragana"/>
  </si>
  <si>
    <t>唐津市呼子町呼子</t>
    <rPh sb="0" eb="3">
      <t>からつし</t>
    </rPh>
    <rPh sb="3" eb="5">
      <t>よぶこ</t>
    </rPh>
    <rPh sb="5" eb="6">
      <t>まち</t>
    </rPh>
    <rPh sb="6" eb="8">
      <t>よぶこ</t>
    </rPh>
    <phoneticPr fontId="4" type="Hiragana"/>
  </si>
  <si>
    <t>重要文化的景観</t>
    <rPh sb="0" eb="2">
      <t>じゅうよう</t>
    </rPh>
    <rPh sb="2" eb="5">
      <t>ぶんかてき</t>
    </rPh>
    <rPh sb="5" eb="7">
      <t>けいかん</t>
    </rPh>
    <phoneticPr fontId="4" type="Hiragana"/>
  </si>
  <si>
    <t>蕨野の棚田</t>
    <rPh sb="0" eb="1">
      <t>わらび</t>
    </rPh>
    <rPh sb="1" eb="2">
      <t>の</t>
    </rPh>
    <rPh sb="3" eb="5">
      <t>たなだ</t>
    </rPh>
    <phoneticPr fontId="4" type="Hiragana"/>
  </si>
  <si>
    <t>唐津市相知町平山上</t>
    <rPh sb="0" eb="3">
      <t>からつし</t>
    </rPh>
    <rPh sb="3" eb="6">
      <t>おうちちょう</t>
    </rPh>
    <rPh sb="6" eb="8">
      <t>ひらやま</t>
    </rPh>
    <rPh sb="8" eb="9">
      <t>かみ</t>
    </rPh>
    <phoneticPr fontId="4" type="Hiragana"/>
  </si>
  <si>
    <t>島田塚</t>
    <rPh sb="0" eb="2">
      <t>しまだ</t>
    </rPh>
    <rPh sb="2" eb="3">
      <t>つか</t>
    </rPh>
    <phoneticPr fontId="4" type="Hiragana"/>
  </si>
  <si>
    <t>唐津市鏡山添</t>
    <rPh sb="0" eb="3">
      <t>か</t>
    </rPh>
    <rPh sb="3" eb="4">
      <t>かがみ</t>
    </rPh>
    <rPh sb="4" eb="5">
      <t>やま</t>
    </rPh>
    <rPh sb="5" eb="6">
      <t>そ</t>
    </rPh>
    <phoneticPr fontId="4" type="Hiragana"/>
  </si>
  <si>
    <t>S47. 3.29</t>
    <phoneticPr fontId="4" type="Hiragana"/>
  </si>
  <si>
    <t>獅子城跡</t>
    <rPh sb="0" eb="2">
      <t>しし</t>
    </rPh>
    <rPh sb="2" eb="3">
      <t>しろ</t>
    </rPh>
    <rPh sb="3" eb="4">
      <t>あと</t>
    </rPh>
    <phoneticPr fontId="4" type="Hiragana"/>
  </si>
  <si>
    <t>唐津市厳木町岩屋・浪瀬</t>
    <rPh sb="0" eb="3">
      <t>か</t>
    </rPh>
    <rPh sb="3" eb="5">
      <t>きゅうらぎ</t>
    </rPh>
    <rPh sb="5" eb="6">
      <t>ちょう</t>
    </rPh>
    <rPh sb="6" eb="8">
      <t>いわや</t>
    </rPh>
    <rPh sb="9" eb="10">
      <t>なみ</t>
    </rPh>
    <rPh sb="10" eb="11">
      <t>せ</t>
    </rPh>
    <phoneticPr fontId="4" type="Hiragana"/>
  </si>
  <si>
    <t>岸岳城跡</t>
    <rPh sb="0" eb="1">
      <t>きし</t>
    </rPh>
    <rPh sb="1" eb="2">
      <t>たけ</t>
    </rPh>
    <rPh sb="2" eb="3">
      <t>じょう</t>
    </rPh>
    <rPh sb="3" eb="4">
      <t>あと</t>
    </rPh>
    <phoneticPr fontId="4" type="Hiragana"/>
  </si>
  <si>
    <t>唐津市北波多稗田帆柱・岸山城
唐津市相知町佐里・坊中国有林</t>
    <rPh sb="0" eb="3">
      <t>か</t>
    </rPh>
    <rPh sb="3" eb="6">
      <t>きたはた</t>
    </rPh>
    <rPh sb="6" eb="7">
      <t>ひえ</t>
    </rPh>
    <rPh sb="7" eb="8">
      <t>た</t>
    </rPh>
    <rPh sb="8" eb="10">
      <t>ほばしら</t>
    </rPh>
    <rPh sb="11" eb="12">
      <t>きし</t>
    </rPh>
    <rPh sb="12" eb="13">
      <t>やま</t>
    </rPh>
    <rPh sb="13" eb="14">
      <t>じょう</t>
    </rPh>
    <rPh sb="15" eb="18">
      <t>か</t>
    </rPh>
    <rPh sb="18" eb="21">
      <t>おうちちょう</t>
    </rPh>
    <rPh sb="21" eb="23">
      <t>さり</t>
    </rPh>
    <rPh sb="24" eb="25">
      <t>ぼう</t>
    </rPh>
    <rPh sb="25" eb="26">
      <t>じゅう</t>
    </rPh>
    <rPh sb="26" eb="29">
      <t>こくゆうりん</t>
    </rPh>
    <phoneticPr fontId="4" type="Hiragana"/>
  </si>
  <si>
    <t>鵜殿石仏群</t>
    <rPh sb="0" eb="1">
      <t>う</t>
    </rPh>
    <rPh sb="1" eb="2">
      <t>との</t>
    </rPh>
    <rPh sb="2" eb="4">
      <t>せきぶつ</t>
    </rPh>
    <rPh sb="4" eb="5">
      <t>ぐん</t>
    </rPh>
    <phoneticPr fontId="4" type="Hiragana"/>
  </si>
  <si>
    <t>唐津市相知町相知</t>
    <rPh sb="0" eb="3">
      <t>か</t>
    </rPh>
    <rPh sb="3" eb="6">
      <t>おうちちょう</t>
    </rPh>
    <rPh sb="6" eb="8">
      <t>おうち</t>
    </rPh>
    <phoneticPr fontId="4" type="Hiragana"/>
  </si>
  <si>
    <t>県　　　指　　　定</t>
    <rPh sb="0" eb="1">
      <t>けん</t>
    </rPh>
    <rPh sb="4" eb="5">
      <t>ゆび</t>
    </rPh>
    <rPh sb="8" eb="9">
      <t>さだむ</t>
    </rPh>
    <phoneticPr fontId="4" type="Hiragana"/>
  </si>
  <si>
    <t>岸岳古窯跡　道納屋窯跡</t>
    <rPh sb="0" eb="1">
      <t>きし</t>
    </rPh>
    <rPh sb="1" eb="2">
      <t>たけ</t>
    </rPh>
    <rPh sb="2" eb="3">
      <t>こ</t>
    </rPh>
    <rPh sb="3" eb="4">
      <t>かま</t>
    </rPh>
    <rPh sb="4" eb="5">
      <t>あと</t>
    </rPh>
    <rPh sb="6" eb="7">
      <t>みち</t>
    </rPh>
    <rPh sb="7" eb="8">
      <t>のう</t>
    </rPh>
    <rPh sb="8" eb="9">
      <t>や</t>
    </rPh>
    <rPh sb="9" eb="10">
      <t>かま</t>
    </rPh>
    <rPh sb="10" eb="11">
      <t>あと</t>
    </rPh>
    <phoneticPr fontId="4" type="Hiragana"/>
  </si>
  <si>
    <t>唐津市相知町佐里・岸岳国有林</t>
    <rPh sb="0" eb="3">
      <t>か</t>
    </rPh>
    <rPh sb="3" eb="6">
      <t>おうちちょう</t>
    </rPh>
    <rPh sb="6" eb="8">
      <t>さり</t>
    </rPh>
    <rPh sb="9" eb="10">
      <t>きし</t>
    </rPh>
    <rPh sb="10" eb="11">
      <t>たけ</t>
    </rPh>
    <rPh sb="11" eb="14">
      <t>こくゆうりん</t>
    </rPh>
    <phoneticPr fontId="4" type="Hiragana"/>
  </si>
  <si>
    <t>H17.11. 7</t>
    <phoneticPr fontId="4" type="Hiragana"/>
  </si>
  <si>
    <t>瓢塚古墳</t>
    <rPh sb="0" eb="1">
      <t>ひさご</t>
    </rPh>
    <rPh sb="1" eb="2">
      <t>つか</t>
    </rPh>
    <rPh sb="2" eb="4">
      <t>こふん</t>
    </rPh>
    <phoneticPr fontId="4" type="Hiragana"/>
  </si>
  <si>
    <t>唐津市呼子町加部島</t>
    <rPh sb="0" eb="3">
      <t>か</t>
    </rPh>
    <rPh sb="3" eb="5">
      <t>よぶこ</t>
    </rPh>
    <rPh sb="5" eb="6">
      <t>ちょう</t>
    </rPh>
    <rPh sb="6" eb="8">
      <t>かべ</t>
    </rPh>
    <rPh sb="8" eb="9">
      <t>しま</t>
    </rPh>
    <phoneticPr fontId="4" type="Hiragana"/>
  </si>
  <si>
    <t>仁田埴輪窯跡</t>
    <rPh sb="0" eb="1">
      <t>じん</t>
    </rPh>
    <rPh sb="1" eb="2">
      <t>た</t>
    </rPh>
    <rPh sb="2" eb="4">
      <t>はにわ</t>
    </rPh>
    <rPh sb="4" eb="5">
      <t>かま</t>
    </rPh>
    <rPh sb="5" eb="6">
      <t>あと</t>
    </rPh>
    <phoneticPr fontId="4" type="Hiragana"/>
  </si>
  <si>
    <t>唐津市浜玉町渕上</t>
    <rPh sb="0" eb="3">
      <t>からつし</t>
    </rPh>
    <rPh sb="3" eb="5">
      <t>はまたま</t>
    </rPh>
    <rPh sb="5" eb="6">
      <t>まち</t>
    </rPh>
    <rPh sb="6" eb="7">
      <t>ふち</t>
    </rPh>
    <rPh sb="7" eb="8">
      <t>うえ</t>
    </rPh>
    <phoneticPr fontId="4" type="Hiragana"/>
  </si>
  <si>
    <t>久里双水古墳</t>
    <rPh sb="0" eb="1">
      <t>きゅう</t>
    </rPh>
    <rPh sb="1" eb="2">
      <t>さと</t>
    </rPh>
    <rPh sb="2" eb="3">
      <t>そう</t>
    </rPh>
    <rPh sb="3" eb="4">
      <t>みず</t>
    </rPh>
    <rPh sb="4" eb="6">
      <t>こふん</t>
    </rPh>
    <phoneticPr fontId="4" type="Hiragana"/>
  </si>
  <si>
    <t>唐津市双水</t>
    <rPh sb="0" eb="3">
      <t>か</t>
    </rPh>
    <rPh sb="3" eb="4">
      <t>そう</t>
    </rPh>
    <rPh sb="4" eb="5">
      <t>みず</t>
    </rPh>
    <phoneticPr fontId="4" type="Hiragana"/>
  </si>
  <si>
    <t>旧三菱合資会社唐津支店本館</t>
    <rPh sb="0" eb="1">
      <t>きゅう</t>
    </rPh>
    <rPh sb="1" eb="3">
      <t>みつびし</t>
    </rPh>
    <rPh sb="3" eb="5">
      <t>ごうし</t>
    </rPh>
    <rPh sb="5" eb="7">
      <t>がいしゃ</t>
    </rPh>
    <rPh sb="7" eb="8">
      <t>とう</t>
    </rPh>
    <rPh sb="8" eb="9">
      <t>つ</t>
    </rPh>
    <rPh sb="9" eb="11">
      <t>してん</t>
    </rPh>
    <rPh sb="11" eb="13">
      <t>ほんかん</t>
    </rPh>
    <phoneticPr fontId="4" type="Hiragana"/>
  </si>
  <si>
    <t>唐津市海岸通</t>
    <rPh sb="0" eb="3">
      <t>か</t>
    </rPh>
    <rPh sb="3" eb="5">
      <t>かいがん</t>
    </rPh>
    <rPh sb="5" eb="6">
      <t>とお</t>
    </rPh>
    <phoneticPr fontId="4" type="Hiragana"/>
  </si>
  <si>
    <t>銅造如来坐像</t>
    <rPh sb="0" eb="1">
      <t>どう</t>
    </rPh>
    <rPh sb="1" eb="2">
      <t>ぞう</t>
    </rPh>
    <rPh sb="2" eb="4">
      <t>にょらい</t>
    </rPh>
    <rPh sb="4" eb="6">
      <t>ざぞう</t>
    </rPh>
    <phoneticPr fontId="4" type="Hiragana"/>
  </si>
  <si>
    <t>唐津市山田（薬師堂）</t>
    <rPh sb="0" eb="3">
      <t>か</t>
    </rPh>
    <rPh sb="3" eb="5">
      <t>やまだ</t>
    </rPh>
    <rPh sb="6" eb="8">
      <t>やくし</t>
    </rPh>
    <rPh sb="8" eb="9">
      <t>どう</t>
    </rPh>
    <phoneticPr fontId="4" type="Hiragana"/>
  </si>
  <si>
    <t>宇木汲田遺跡出土銅鐸舌</t>
    <rPh sb="0" eb="2">
      <t>うき</t>
    </rPh>
    <rPh sb="2" eb="3">
      <t>きゅう</t>
    </rPh>
    <rPh sb="3" eb="4">
      <t>た</t>
    </rPh>
    <rPh sb="4" eb="6">
      <t>いせき</t>
    </rPh>
    <rPh sb="6" eb="8">
      <t>しゅつど</t>
    </rPh>
    <rPh sb="8" eb="10">
      <t>どうたく</t>
    </rPh>
    <rPh sb="10" eb="11">
      <t>した</t>
    </rPh>
    <phoneticPr fontId="4" type="Hiragana"/>
  </si>
  <si>
    <t>唐津市宇木（末盧館）</t>
    <rPh sb="0" eb="3">
      <t>か</t>
    </rPh>
    <rPh sb="3" eb="5">
      <t>うき</t>
    </rPh>
    <rPh sb="6" eb="7">
      <t>まつ</t>
    </rPh>
    <rPh sb="7" eb="8">
      <t>ろ</t>
    </rPh>
    <rPh sb="8" eb="9">
      <t>かん</t>
    </rPh>
    <phoneticPr fontId="4" type="Hiragana"/>
  </si>
  <si>
    <t>H 2. 3.30</t>
    <phoneticPr fontId="4" type="Hiragana"/>
  </si>
  <si>
    <t>木造千手観音菩薩立像</t>
    <rPh sb="0" eb="2">
      <t>もくぞう</t>
    </rPh>
    <rPh sb="2" eb="4">
      <t>せんじゅ</t>
    </rPh>
    <rPh sb="4" eb="6">
      <t>かんのん</t>
    </rPh>
    <rPh sb="6" eb="8">
      <t>ぼさつ</t>
    </rPh>
    <rPh sb="8" eb="10">
      <t>りつぞう</t>
    </rPh>
    <phoneticPr fontId="4" type="Hiragana"/>
  </si>
  <si>
    <t>唐津市夕日（夕日観音堂）</t>
    <rPh sb="0" eb="3">
      <t>か</t>
    </rPh>
    <rPh sb="3" eb="5">
      <t>ゆうひ</t>
    </rPh>
    <rPh sb="6" eb="8">
      <t>ゆうひ</t>
    </rPh>
    <rPh sb="8" eb="10">
      <t>かんのん</t>
    </rPh>
    <rPh sb="10" eb="11">
      <t>どう</t>
    </rPh>
    <phoneticPr fontId="4" type="Hiragana"/>
  </si>
  <si>
    <t>銅造観音菩薩形坐像</t>
    <rPh sb="0" eb="1">
      <t>どう</t>
    </rPh>
    <rPh sb="1" eb="2">
      <t>ぞう</t>
    </rPh>
    <rPh sb="2" eb="4">
      <t>かんのん</t>
    </rPh>
    <rPh sb="4" eb="6">
      <t>ぼさつ</t>
    </rPh>
    <rPh sb="6" eb="7">
      <t>けい</t>
    </rPh>
    <rPh sb="7" eb="9">
      <t>ざぞう</t>
    </rPh>
    <phoneticPr fontId="4" type="Hiragana"/>
  </si>
  <si>
    <t>唐津市西寺町（長得寺）</t>
    <rPh sb="0" eb="3">
      <t>か</t>
    </rPh>
    <rPh sb="3" eb="4">
      <t>にし</t>
    </rPh>
    <rPh sb="4" eb="5">
      <t>でら</t>
    </rPh>
    <rPh sb="5" eb="6">
      <t>まち</t>
    </rPh>
    <rPh sb="7" eb="8">
      <t>ちょう</t>
    </rPh>
    <rPh sb="8" eb="9">
      <t>とく</t>
    </rPh>
    <rPh sb="9" eb="10">
      <t>じ</t>
    </rPh>
    <phoneticPr fontId="4" type="Hiragana"/>
  </si>
  <si>
    <t>鉄釉叩き耳付水指</t>
    <rPh sb="0" eb="1">
      <t>てつ</t>
    </rPh>
    <rPh sb="1" eb="2">
      <t>うわぐすり</t>
    </rPh>
    <rPh sb="2" eb="3">
      <t>たた</t>
    </rPh>
    <rPh sb="4" eb="5">
      <t>みみ</t>
    </rPh>
    <rPh sb="5" eb="6">
      <t>つ</t>
    </rPh>
    <rPh sb="6" eb="7">
      <t>みず</t>
    </rPh>
    <rPh sb="7" eb="8">
      <t>ゆび</t>
    </rPh>
    <phoneticPr fontId="4" type="Hiragana"/>
  </si>
  <si>
    <t>（唐津市教育委員会）</t>
    <rPh sb="1" eb="4">
      <t>からつし</t>
    </rPh>
    <rPh sb="4" eb="6">
      <t>きょういく</t>
    </rPh>
    <rPh sb="6" eb="9">
      <t>いいんかい</t>
    </rPh>
    <phoneticPr fontId="4" type="Hiragana"/>
  </si>
  <si>
    <t>天神ノ元遺跡出土絵画付甕棺</t>
    <rPh sb="0" eb="2">
      <t>てんじん</t>
    </rPh>
    <rPh sb="3" eb="4">
      <t>もと</t>
    </rPh>
    <rPh sb="4" eb="6">
      <t>いせき</t>
    </rPh>
    <rPh sb="6" eb="8">
      <t>しゅつど</t>
    </rPh>
    <rPh sb="8" eb="10">
      <t>かいが</t>
    </rPh>
    <rPh sb="10" eb="11">
      <t>つ</t>
    </rPh>
    <rPh sb="11" eb="12">
      <t>かめ</t>
    </rPh>
    <rPh sb="12" eb="13">
      <t>かん</t>
    </rPh>
    <phoneticPr fontId="4" type="Hiragana"/>
  </si>
  <si>
    <t>唐津市半田（末盧館）</t>
    <rPh sb="0" eb="3">
      <t>か</t>
    </rPh>
    <rPh sb="3" eb="4">
      <t>はん</t>
    </rPh>
    <rPh sb="4" eb="5">
      <t>た</t>
    </rPh>
    <rPh sb="6" eb="7">
      <t>まつ</t>
    </rPh>
    <rPh sb="7" eb="8">
      <t>ろ</t>
    </rPh>
    <rPh sb="8" eb="9">
      <t>かん</t>
    </rPh>
    <phoneticPr fontId="4" type="Hiragana"/>
  </si>
  <si>
    <t>久里双水古墳主体部出土品</t>
    <rPh sb="0" eb="2">
      <t>くり</t>
    </rPh>
    <rPh sb="2" eb="3">
      <t>そう</t>
    </rPh>
    <rPh sb="3" eb="4">
      <t>みず</t>
    </rPh>
    <rPh sb="4" eb="6">
      <t>こふん</t>
    </rPh>
    <rPh sb="6" eb="8">
      <t>しゅたい</t>
    </rPh>
    <rPh sb="8" eb="9">
      <t>ぶ</t>
    </rPh>
    <rPh sb="9" eb="11">
      <t>しゅつど</t>
    </rPh>
    <rPh sb="11" eb="12">
      <t>ひん</t>
    </rPh>
    <phoneticPr fontId="4" type="Hiragana"/>
  </si>
  <si>
    <t>唐津市双水（末盧館）</t>
    <rPh sb="0" eb="3">
      <t>からつし</t>
    </rPh>
    <rPh sb="3" eb="5">
      <t>そうずい</t>
    </rPh>
    <rPh sb="6" eb="8">
      <t>まつろ</t>
    </rPh>
    <rPh sb="8" eb="9">
      <t>かん</t>
    </rPh>
    <phoneticPr fontId="4" type="Hiragana"/>
  </si>
  <si>
    <t>木造観世音菩薩立像</t>
    <rPh sb="0" eb="2">
      <t>もくぞう</t>
    </rPh>
    <rPh sb="2" eb="5">
      <t>かんぜおん</t>
    </rPh>
    <rPh sb="5" eb="7">
      <t>ぼさつ</t>
    </rPh>
    <rPh sb="7" eb="9">
      <t>りつぞう</t>
    </rPh>
    <phoneticPr fontId="4" type="Hiragana"/>
  </si>
  <si>
    <t>唐津市浜玉町平原</t>
    <rPh sb="0" eb="3">
      <t>か</t>
    </rPh>
    <rPh sb="3" eb="4">
      <t>ひん</t>
    </rPh>
    <rPh sb="4" eb="5">
      <t>たま</t>
    </rPh>
    <rPh sb="5" eb="6">
      <t>ちょう</t>
    </rPh>
    <rPh sb="6" eb="8">
      <t>ひらばる</t>
    </rPh>
    <phoneticPr fontId="4" type="Hiragana"/>
  </si>
  <si>
    <t>横田下古墳出土遺物</t>
    <rPh sb="0" eb="2">
      <t>よこた</t>
    </rPh>
    <rPh sb="2" eb="3">
      <t>しも</t>
    </rPh>
    <rPh sb="3" eb="5">
      <t>こふん</t>
    </rPh>
    <rPh sb="5" eb="7">
      <t>しゅつど</t>
    </rPh>
    <rPh sb="7" eb="9">
      <t>いぶつ</t>
    </rPh>
    <phoneticPr fontId="4" type="Hiragana"/>
  </si>
  <si>
    <t>唐津市浜玉町浜崎（浜玉公民館）</t>
    <rPh sb="0" eb="3">
      <t>か</t>
    </rPh>
    <rPh sb="3" eb="6">
      <t>はまたまちょう</t>
    </rPh>
    <rPh sb="6" eb="7">
      <t>ひん</t>
    </rPh>
    <rPh sb="7" eb="8">
      <t>さき</t>
    </rPh>
    <rPh sb="9" eb="11">
      <t>はまたま</t>
    </rPh>
    <rPh sb="11" eb="14">
      <t>こうみんかん</t>
    </rPh>
    <phoneticPr fontId="4" type="Hiragana"/>
  </si>
  <si>
    <t>経塚山古墳出土遺物</t>
    <rPh sb="0" eb="1">
      <t>けい</t>
    </rPh>
    <rPh sb="1" eb="2">
      <t>つか</t>
    </rPh>
    <rPh sb="2" eb="3">
      <t>やま</t>
    </rPh>
    <rPh sb="3" eb="5">
      <t>こふん</t>
    </rPh>
    <rPh sb="5" eb="7">
      <t>しゅつど</t>
    </rPh>
    <rPh sb="7" eb="9">
      <t>いぶつ</t>
    </rPh>
    <phoneticPr fontId="4" type="Hiragana"/>
  </si>
  <si>
    <t>唐津市浜玉町渕上（浜玉公民館）</t>
    <rPh sb="0" eb="3">
      <t>か</t>
    </rPh>
    <rPh sb="3" eb="6">
      <t>はまたまちょう</t>
    </rPh>
    <rPh sb="6" eb="8">
      <t>ふちがみ</t>
    </rPh>
    <rPh sb="9" eb="11">
      <t>はまたま</t>
    </rPh>
    <rPh sb="11" eb="14">
      <t>こうみんかん</t>
    </rPh>
    <phoneticPr fontId="4" type="Hiragana"/>
  </si>
  <si>
    <t>青銅鉢</t>
    <rPh sb="0" eb="2">
      <t>せいどう</t>
    </rPh>
    <rPh sb="2" eb="3">
      <t>はち</t>
    </rPh>
    <phoneticPr fontId="4" type="Hiragana"/>
  </si>
  <si>
    <t>唐津市厳木町広瀬（天山神社）</t>
    <rPh sb="0" eb="3">
      <t>か</t>
    </rPh>
    <rPh sb="3" eb="6">
      <t>きゅうらぎまち</t>
    </rPh>
    <rPh sb="6" eb="8">
      <t>ひろせ</t>
    </rPh>
    <rPh sb="9" eb="11">
      <t>てんしゃん</t>
    </rPh>
    <rPh sb="11" eb="13">
      <t>じんじゃ</t>
    </rPh>
    <phoneticPr fontId="4" type="Hiragana"/>
  </si>
  <si>
    <t>石造肥前鳥居</t>
    <rPh sb="0" eb="2">
      <t>せきぞう</t>
    </rPh>
    <rPh sb="2" eb="4">
      <t>ひぜん</t>
    </rPh>
    <rPh sb="4" eb="6">
      <t>とりい</t>
    </rPh>
    <phoneticPr fontId="4" type="Hiragana"/>
  </si>
  <si>
    <t>唐津市厳木町厳木（室園神社）</t>
    <rPh sb="0" eb="3">
      <t>か</t>
    </rPh>
    <rPh sb="3" eb="5">
      <t>きゅうらぎ</t>
    </rPh>
    <rPh sb="5" eb="6">
      <t>ちょう</t>
    </rPh>
    <rPh sb="6" eb="8">
      <t>きゅうらぎ</t>
    </rPh>
    <rPh sb="9" eb="10">
      <t>しつ</t>
    </rPh>
    <rPh sb="10" eb="11">
      <t>その</t>
    </rPh>
    <rPh sb="11" eb="13">
      <t>じんじゃ</t>
    </rPh>
    <phoneticPr fontId="4" type="Hiragana"/>
  </si>
  <si>
    <t>木造如意輪観音坐像</t>
    <rPh sb="0" eb="2">
      <t>もくぞう</t>
    </rPh>
    <rPh sb="2" eb="5">
      <t>にょいりん</t>
    </rPh>
    <rPh sb="5" eb="7">
      <t>かんのん</t>
    </rPh>
    <rPh sb="7" eb="9">
      <t>ざぞう</t>
    </rPh>
    <phoneticPr fontId="4" type="Hiragana"/>
  </si>
  <si>
    <t>肥前鐘</t>
    <rPh sb="0" eb="2">
      <t>ひぜん</t>
    </rPh>
    <rPh sb="2" eb="3">
      <t>かね</t>
    </rPh>
    <phoneticPr fontId="4" type="Hiragana"/>
  </si>
  <si>
    <t>唐津市相知町黒岩（医王寺）</t>
    <rPh sb="0" eb="3">
      <t>か</t>
    </rPh>
    <rPh sb="3" eb="6">
      <t>おうちちょう</t>
    </rPh>
    <rPh sb="6" eb="8">
      <t>くろいわ</t>
    </rPh>
    <rPh sb="9" eb="10">
      <t>い</t>
    </rPh>
    <rPh sb="10" eb="11">
      <t>おう</t>
    </rPh>
    <rPh sb="11" eb="12">
      <t>じ</t>
    </rPh>
    <phoneticPr fontId="4" type="Hiragana"/>
  </si>
  <si>
    <t>肥前名護屋城図屏風</t>
    <rPh sb="0" eb="2">
      <t>ひぜん</t>
    </rPh>
    <rPh sb="2" eb="5">
      <t>なごや</t>
    </rPh>
    <rPh sb="5" eb="6">
      <t>じょう</t>
    </rPh>
    <rPh sb="6" eb="7">
      <t>ず</t>
    </rPh>
    <rPh sb="7" eb="9">
      <t>びょうぶ</t>
    </rPh>
    <phoneticPr fontId="4" type="Hiragana"/>
  </si>
  <si>
    <t>唐津市鎮西町名護屋（名護屋城博物館）</t>
    <rPh sb="0" eb="3">
      <t>からつし</t>
    </rPh>
    <rPh sb="3" eb="6">
      <t>ちんぜいちょう</t>
    </rPh>
    <rPh sb="6" eb="9">
      <t>なごや</t>
    </rPh>
    <rPh sb="10" eb="13">
      <t>なごや</t>
    </rPh>
    <rPh sb="13" eb="14">
      <t>じょう</t>
    </rPh>
    <rPh sb="14" eb="17">
      <t>はくぶつかん</t>
    </rPh>
    <phoneticPr fontId="4" type="Hiragana"/>
  </si>
  <si>
    <t>木造薬師如来立像</t>
    <rPh sb="0" eb="2">
      <t>もくぞう</t>
    </rPh>
    <rPh sb="2" eb="4">
      <t>やくし</t>
    </rPh>
    <rPh sb="4" eb="6">
      <t>にょらい</t>
    </rPh>
    <rPh sb="6" eb="8">
      <t>りつぞう</t>
    </rPh>
    <phoneticPr fontId="4" type="Hiragana"/>
  </si>
  <si>
    <t>旧中尾家住宅主屋</t>
    <rPh sb="0" eb="1">
      <t>きゅう</t>
    </rPh>
    <rPh sb="1" eb="3">
      <t>なかお</t>
    </rPh>
    <rPh sb="3" eb="4">
      <t>け</t>
    </rPh>
    <rPh sb="4" eb="6">
      <t>じゅうたく</t>
    </rPh>
    <rPh sb="6" eb="7">
      <t>しゅ</t>
    </rPh>
    <rPh sb="7" eb="8">
      <t>おく</t>
    </rPh>
    <phoneticPr fontId="4" type="Hiragana"/>
  </si>
  <si>
    <t>唐津市呼子町呼子</t>
    <rPh sb="0" eb="3">
      <t>か</t>
    </rPh>
    <rPh sb="3" eb="5">
      <t>よ</t>
    </rPh>
    <rPh sb="5" eb="6">
      <t>ちょう</t>
    </rPh>
    <rPh sb="6" eb="8">
      <t>よ</t>
    </rPh>
    <phoneticPr fontId="4" type="Hiragana"/>
  </si>
  <si>
    <t>豊臣秀吉直筆書状</t>
    <rPh sb="0" eb="2">
      <t>とよとみ</t>
    </rPh>
    <rPh sb="2" eb="4">
      <t>ひでよし</t>
    </rPh>
    <rPh sb="4" eb="6">
      <t>じきひつ</t>
    </rPh>
    <rPh sb="6" eb="8">
      <t>しょじょう</t>
    </rPh>
    <phoneticPr fontId="4" type="Hiragana"/>
  </si>
  <si>
    <t>名護屋城跡出土天正十八年銘文字瓦</t>
    <rPh sb="5" eb="7">
      <t>しゅつど</t>
    </rPh>
    <rPh sb="7" eb="9">
      <t>てんしょう</t>
    </rPh>
    <rPh sb="9" eb="11">
      <t>１８</t>
    </rPh>
    <rPh sb="11" eb="12">
      <t>ねん</t>
    </rPh>
    <rPh sb="12" eb="13">
      <t>めい</t>
    </rPh>
    <rPh sb="13" eb="15">
      <t>もじ</t>
    </rPh>
    <rPh sb="15" eb="16">
      <t>かわら</t>
    </rPh>
    <phoneticPr fontId="4" type="Hiragana"/>
  </si>
  <si>
    <t>旧唐津銀行本店</t>
    <rPh sb="0" eb="1">
      <t>きゅう</t>
    </rPh>
    <rPh sb="1" eb="3">
      <t>からつ</t>
    </rPh>
    <rPh sb="3" eb="5">
      <t>ぎんこう</t>
    </rPh>
    <rPh sb="5" eb="7">
      <t>ほんてん</t>
    </rPh>
    <phoneticPr fontId="4" type="Hiragana"/>
  </si>
  <si>
    <t>唐津市本町</t>
    <rPh sb="0" eb="3">
      <t>からつし</t>
    </rPh>
    <rPh sb="3" eb="5">
      <t>ほんまち</t>
    </rPh>
    <phoneticPr fontId="4" type="Hiragana"/>
  </si>
  <si>
    <t>唐津市桜馬場（末盧館）</t>
    <rPh sb="0" eb="3">
      <t>からつし</t>
    </rPh>
    <rPh sb="3" eb="4">
      <t>さくら</t>
    </rPh>
    <rPh sb="4" eb="6">
      <t>ばば</t>
    </rPh>
    <rPh sb="7" eb="8">
      <t>まつ</t>
    </rPh>
    <rPh sb="8" eb="9">
      <t>ろ</t>
    </rPh>
    <rPh sb="9" eb="10">
      <t>かん</t>
    </rPh>
    <phoneticPr fontId="4" type="Hiragana"/>
  </si>
  <si>
    <t>木造阿弥陀如来坐像</t>
    <rPh sb="0" eb="2">
      <t>もくぞう</t>
    </rPh>
    <rPh sb="2" eb="5">
      <t>あみだ</t>
    </rPh>
    <rPh sb="5" eb="7">
      <t>にょらい</t>
    </rPh>
    <rPh sb="7" eb="9">
      <t>ざぞう</t>
    </rPh>
    <phoneticPr fontId="4" type="Hiragana"/>
  </si>
  <si>
    <t>唐津市七山東木浦</t>
    <rPh sb="0" eb="3">
      <t>からつし</t>
    </rPh>
    <rPh sb="3" eb="5">
      <t>ななやま</t>
    </rPh>
    <rPh sb="5" eb="6">
      <t>ひがし</t>
    </rPh>
    <rPh sb="6" eb="7">
      <t>き</t>
    </rPh>
    <rPh sb="7" eb="8">
      <t>うら</t>
    </rPh>
    <phoneticPr fontId="4" type="Hiragana"/>
  </si>
  <si>
    <t>洪家伝来洪浩然関係資料</t>
    <rPh sb="0" eb="2">
      <t>こうけ</t>
    </rPh>
    <rPh sb="2" eb="4">
      <t>でんらい</t>
    </rPh>
    <rPh sb="4" eb="5">
      <t>こう</t>
    </rPh>
    <rPh sb="5" eb="6">
      <t>ひろし</t>
    </rPh>
    <rPh sb="7" eb="9">
      <t>かんけい</t>
    </rPh>
    <rPh sb="9" eb="11">
      <t>しりょう</t>
    </rPh>
    <phoneticPr fontId="4" type="Hiragana"/>
  </si>
  <si>
    <t>切木のボタン</t>
    <rPh sb="0" eb="2">
      <t>きりご</t>
    </rPh>
    <phoneticPr fontId="4" type="Hiragana"/>
  </si>
  <si>
    <t>唐津市肥前町切木乙</t>
    <rPh sb="0" eb="3">
      <t>か</t>
    </rPh>
    <rPh sb="3" eb="6">
      <t>ひぜんちょう</t>
    </rPh>
    <rPh sb="6" eb="8">
      <t>きりご</t>
    </rPh>
    <rPh sb="8" eb="9">
      <t>おつ</t>
    </rPh>
    <phoneticPr fontId="4" type="Hiragana"/>
  </si>
  <si>
    <t>加部島暖地性植物群落</t>
    <rPh sb="0" eb="2">
      <t>かべ</t>
    </rPh>
    <rPh sb="2" eb="3">
      <t>しま</t>
    </rPh>
    <rPh sb="3" eb="5">
      <t>だんち</t>
    </rPh>
    <rPh sb="5" eb="6">
      <t>せい</t>
    </rPh>
    <rPh sb="6" eb="8">
      <t>しょくぶつ</t>
    </rPh>
    <rPh sb="8" eb="10">
      <t>ぐんらく</t>
    </rPh>
    <phoneticPr fontId="4" type="Hiragana"/>
  </si>
  <si>
    <t>唐津市呼子町加部島（田島神社）</t>
    <rPh sb="0" eb="3">
      <t>か</t>
    </rPh>
    <rPh sb="3" eb="5">
      <t>よぶこ</t>
    </rPh>
    <rPh sb="5" eb="6">
      <t>ちょう</t>
    </rPh>
    <rPh sb="6" eb="9">
      <t>かべしま</t>
    </rPh>
    <rPh sb="10" eb="12">
      <t>たじま</t>
    </rPh>
    <rPh sb="12" eb="14">
      <t>じんじゃ</t>
    </rPh>
    <phoneticPr fontId="4" type="Hiragana"/>
  </si>
  <si>
    <t>弁天島の呼子岩脈群</t>
    <rPh sb="0" eb="3">
      <t>べんてんじま</t>
    </rPh>
    <rPh sb="4" eb="6">
      <t>よぶこ</t>
    </rPh>
    <rPh sb="6" eb="7">
      <t>いわ</t>
    </rPh>
    <rPh sb="7" eb="8">
      <t>みゃく</t>
    </rPh>
    <rPh sb="8" eb="9">
      <t>ぐん</t>
    </rPh>
    <phoneticPr fontId="4" type="Hiragana"/>
  </si>
  <si>
    <t>唐津市呼子町殿ノ浦</t>
    <rPh sb="0" eb="3">
      <t>か</t>
    </rPh>
    <rPh sb="3" eb="5">
      <t>よぶこ</t>
    </rPh>
    <rPh sb="5" eb="6">
      <t>ちょう</t>
    </rPh>
    <rPh sb="6" eb="7">
      <t>との</t>
    </rPh>
    <rPh sb="8" eb="9">
      <t>うら</t>
    </rPh>
    <phoneticPr fontId="4" type="Hiragana"/>
  </si>
  <si>
    <t>広瀬浮立</t>
    <rPh sb="0" eb="2">
      <t>ひろせ</t>
    </rPh>
    <rPh sb="2" eb="4">
      <t>ふりゅう</t>
    </rPh>
    <phoneticPr fontId="4" type="Hiragana"/>
  </si>
  <si>
    <t>唐津市厳木町広瀬</t>
    <rPh sb="0" eb="3">
      <t>か</t>
    </rPh>
    <rPh sb="3" eb="6">
      <t>きゅうらぎまち</t>
    </rPh>
    <rPh sb="6" eb="8">
      <t>ひろせ</t>
    </rPh>
    <phoneticPr fontId="4" type="Hiragana"/>
  </si>
  <si>
    <t>重要有形民俗文化財</t>
    <rPh sb="0" eb="2">
      <t>じゅうよう</t>
    </rPh>
    <rPh sb="2" eb="4">
      <t>ゆうけい</t>
    </rPh>
    <rPh sb="4" eb="6">
      <t>みんぞく</t>
    </rPh>
    <rPh sb="6" eb="9">
      <t>ぶんかざい</t>
    </rPh>
    <phoneticPr fontId="4" type="Hiragana"/>
  </si>
  <si>
    <t>唐津曳山</t>
    <rPh sb="0" eb="2">
      <t>からつ</t>
    </rPh>
    <rPh sb="2" eb="4">
      <t>ひきやま</t>
    </rPh>
    <phoneticPr fontId="4" type="Hiragana"/>
  </si>
  <si>
    <t>唐津市西城内（曳山展示場）</t>
    <rPh sb="0" eb="3">
      <t>か</t>
    </rPh>
    <rPh sb="3" eb="6">
      <t>にしじょうない</t>
    </rPh>
    <rPh sb="7" eb="9">
      <t>ひきやま</t>
    </rPh>
    <rPh sb="9" eb="12">
      <t>てんじじょう</t>
    </rPh>
    <phoneticPr fontId="4" type="Hiragana"/>
  </si>
  <si>
    <t>唐津市呼子町小川島</t>
    <rPh sb="0" eb="3">
      <t>か</t>
    </rPh>
    <rPh sb="3" eb="5">
      <t>よぶこ</t>
    </rPh>
    <rPh sb="5" eb="6">
      <t>ちょう</t>
    </rPh>
    <rPh sb="6" eb="8">
      <t>おがわ</t>
    </rPh>
    <rPh sb="8" eb="9">
      <t>しま</t>
    </rPh>
    <phoneticPr fontId="4" type="Hiragana"/>
  </si>
  <si>
    <t>野井原上組の水車</t>
    <rPh sb="0" eb="1">
      <t>の</t>
    </rPh>
    <rPh sb="1" eb="3">
      <t>いはら</t>
    </rPh>
    <rPh sb="3" eb="5">
      <t>かみぐみ</t>
    </rPh>
    <rPh sb="6" eb="8">
      <t>すいしゃ</t>
    </rPh>
    <phoneticPr fontId="4" type="Hiragana"/>
  </si>
  <si>
    <t>唐津市七山藤川</t>
    <rPh sb="0" eb="3">
      <t>か</t>
    </rPh>
    <rPh sb="3" eb="5">
      <t>ななやま</t>
    </rPh>
    <rPh sb="5" eb="7">
      <t>ふじかわ</t>
    </rPh>
    <phoneticPr fontId="4" type="Hiragana"/>
  </si>
  <si>
    <t>樋の口古墳</t>
    <rPh sb="0" eb="1">
      <t>ひ</t>
    </rPh>
    <rPh sb="2" eb="3">
      <t>くち</t>
    </rPh>
    <rPh sb="3" eb="5">
      <t>こふん</t>
    </rPh>
    <phoneticPr fontId="4" type="Hiragana"/>
  </si>
  <si>
    <t>外園古墳</t>
    <rPh sb="0" eb="1">
      <t>がい</t>
    </rPh>
    <rPh sb="1" eb="2">
      <t>えん</t>
    </rPh>
    <rPh sb="2" eb="4">
      <t>こふん</t>
    </rPh>
    <phoneticPr fontId="4" type="Hiragana"/>
  </si>
  <si>
    <t>唐津市柏崎</t>
    <rPh sb="0" eb="3">
      <t>か</t>
    </rPh>
    <rPh sb="3" eb="4">
      <t>かしわ</t>
    </rPh>
    <rPh sb="4" eb="5">
      <t>さき</t>
    </rPh>
    <phoneticPr fontId="4" type="Hiragana"/>
  </si>
  <si>
    <t>神集島鬼塚古墳群</t>
    <rPh sb="0" eb="3">
      <t>かしわじま</t>
    </rPh>
    <rPh sb="3" eb="5">
      <t>おにづか</t>
    </rPh>
    <rPh sb="5" eb="7">
      <t>こふん</t>
    </rPh>
    <rPh sb="7" eb="8">
      <t>ぐん</t>
    </rPh>
    <phoneticPr fontId="4" type="Hiragana"/>
  </si>
  <si>
    <t>唐津市神集島</t>
    <rPh sb="0" eb="3">
      <t>か</t>
    </rPh>
    <rPh sb="3" eb="6">
      <t>かしわじま</t>
    </rPh>
    <phoneticPr fontId="4" type="Hiragana"/>
  </si>
  <si>
    <t>寺沢志摩守広高墓園</t>
    <rPh sb="0" eb="2">
      <t>てらさわ</t>
    </rPh>
    <rPh sb="2" eb="3">
      <t>し</t>
    </rPh>
    <rPh sb="3" eb="4">
      <t>ま</t>
    </rPh>
    <rPh sb="4" eb="5">
      <t>しゅ</t>
    </rPh>
    <rPh sb="5" eb="6">
      <t>ひろ</t>
    </rPh>
    <rPh sb="6" eb="7">
      <t>たか</t>
    </rPh>
    <rPh sb="7" eb="8">
      <t>はか</t>
    </rPh>
    <rPh sb="8" eb="9">
      <t>えん</t>
    </rPh>
    <phoneticPr fontId="4" type="Hiragana"/>
  </si>
  <si>
    <t>唐津市鏡字宮ノ原</t>
    <rPh sb="0" eb="3">
      <t>か</t>
    </rPh>
    <rPh sb="3" eb="4">
      <t>かがみ</t>
    </rPh>
    <rPh sb="4" eb="5">
      <t>あざ</t>
    </rPh>
    <rPh sb="5" eb="6">
      <t>みや</t>
    </rPh>
    <rPh sb="7" eb="8">
      <t>はら</t>
    </rPh>
    <phoneticPr fontId="4" type="Hiragana"/>
  </si>
  <si>
    <t>市　　　　指　　　　定</t>
    <rPh sb="0" eb="1">
      <t>し</t>
    </rPh>
    <rPh sb="5" eb="6">
      <t>ゆび</t>
    </rPh>
    <rPh sb="10" eb="11">
      <t>さだむ</t>
    </rPh>
    <phoneticPr fontId="4" type="Hiragana"/>
  </si>
  <si>
    <t>寺沢兵庫頭堅高墓碑</t>
    <rPh sb="0" eb="2">
      <t>てらさわ</t>
    </rPh>
    <rPh sb="2" eb="4">
      <t>ひょうご</t>
    </rPh>
    <rPh sb="4" eb="5">
      <t>とう</t>
    </rPh>
    <rPh sb="5" eb="6">
      <t>けん</t>
    </rPh>
    <rPh sb="6" eb="7">
      <t>こう</t>
    </rPh>
    <rPh sb="7" eb="9">
      <t>ぼひ</t>
    </rPh>
    <phoneticPr fontId="4" type="Hiragana"/>
  </si>
  <si>
    <t>唐津市西寺町（近松寺）</t>
    <rPh sb="0" eb="3">
      <t>か</t>
    </rPh>
    <rPh sb="3" eb="4">
      <t>にし</t>
    </rPh>
    <rPh sb="4" eb="5">
      <t>でら</t>
    </rPh>
    <rPh sb="5" eb="6">
      <t>まち</t>
    </rPh>
    <rPh sb="7" eb="9">
      <t>ちかまつ</t>
    </rPh>
    <rPh sb="9" eb="10">
      <t>じ</t>
    </rPh>
    <phoneticPr fontId="4" type="Hiragana"/>
  </si>
  <si>
    <t>大久保加賀守忠職碑</t>
    <rPh sb="0" eb="3">
      <t>おおくぼ</t>
    </rPh>
    <rPh sb="3" eb="5">
      <t>かが</t>
    </rPh>
    <rPh sb="5" eb="6">
      <t>しゅ</t>
    </rPh>
    <rPh sb="6" eb="7">
      <t>ちゅう</t>
    </rPh>
    <rPh sb="7" eb="8">
      <t>しょく</t>
    </rPh>
    <rPh sb="8" eb="9">
      <t>ひ</t>
    </rPh>
    <phoneticPr fontId="4" type="Hiragana"/>
  </si>
  <si>
    <t>唐津市和多田本村（大久保緑地）</t>
    <rPh sb="0" eb="3">
      <t>か</t>
    </rPh>
    <rPh sb="3" eb="6">
      <t>わただ</t>
    </rPh>
    <rPh sb="6" eb="8">
      <t>ほんむら</t>
    </rPh>
    <rPh sb="9" eb="12">
      <t>おおくぼ</t>
    </rPh>
    <rPh sb="12" eb="14">
      <t>りょくち</t>
    </rPh>
    <phoneticPr fontId="4" type="Hiragana"/>
  </si>
  <si>
    <t>土井大炊頭利延墓園</t>
    <rPh sb="0" eb="2">
      <t>どい</t>
    </rPh>
    <rPh sb="2" eb="3">
      <t>おお</t>
    </rPh>
    <rPh sb="3" eb="4">
      <t>すい</t>
    </rPh>
    <rPh sb="4" eb="5">
      <t>とう</t>
    </rPh>
    <rPh sb="5" eb="6">
      <t>り</t>
    </rPh>
    <rPh sb="6" eb="7">
      <t>えん</t>
    </rPh>
    <rPh sb="7" eb="8">
      <t>はか</t>
    </rPh>
    <rPh sb="8" eb="9">
      <t>えん</t>
    </rPh>
    <phoneticPr fontId="4" type="Hiragana"/>
  </si>
  <si>
    <t>唐津市神田（御山）</t>
    <rPh sb="0" eb="3">
      <t>か</t>
    </rPh>
    <rPh sb="3" eb="5">
      <t>かんだ</t>
    </rPh>
    <rPh sb="6" eb="7">
      <t>お</t>
    </rPh>
    <rPh sb="7" eb="8">
      <t>やま</t>
    </rPh>
    <phoneticPr fontId="4" type="Hiragana"/>
  </si>
  <si>
    <t>水野織部正忠光碑</t>
    <rPh sb="0" eb="2">
      <t>みずの</t>
    </rPh>
    <rPh sb="2" eb="3">
      <t>しき</t>
    </rPh>
    <rPh sb="3" eb="4">
      <t>ぶ</t>
    </rPh>
    <rPh sb="4" eb="5">
      <t>まさ</t>
    </rPh>
    <rPh sb="5" eb="6">
      <t>ちゅう</t>
    </rPh>
    <rPh sb="6" eb="7">
      <t>みつ</t>
    </rPh>
    <rPh sb="7" eb="8">
      <t>ひ</t>
    </rPh>
    <phoneticPr fontId="4" type="Hiragana"/>
  </si>
  <si>
    <t>唐津市元石町（雄嶽山）</t>
    <rPh sb="0" eb="3">
      <t>か</t>
    </rPh>
    <rPh sb="3" eb="4">
      <t>もと</t>
    </rPh>
    <rPh sb="4" eb="5">
      <t>いし</t>
    </rPh>
    <rPh sb="5" eb="6">
      <t>まち</t>
    </rPh>
    <rPh sb="7" eb="8">
      <t>ゆう</t>
    </rPh>
    <rPh sb="8" eb="9">
      <t>たけ</t>
    </rPh>
    <rPh sb="9" eb="10">
      <t>やま</t>
    </rPh>
    <phoneticPr fontId="4" type="Hiragana"/>
  </si>
  <si>
    <t>小笠原佐渡守長和墓地</t>
    <rPh sb="0" eb="3">
      <t>おがさわら</t>
    </rPh>
    <rPh sb="3" eb="4">
      <t>さ</t>
    </rPh>
    <rPh sb="4" eb="5">
      <t>と</t>
    </rPh>
    <rPh sb="5" eb="6">
      <t>しゅ</t>
    </rPh>
    <rPh sb="6" eb="7">
      <t>ちょう</t>
    </rPh>
    <rPh sb="7" eb="8">
      <t>わ</t>
    </rPh>
    <rPh sb="8" eb="10">
      <t>ぼち</t>
    </rPh>
    <phoneticPr fontId="4" type="Hiragana"/>
  </si>
  <si>
    <t>双水柴山古墳群</t>
    <rPh sb="0" eb="1">
      <t>そう</t>
    </rPh>
    <rPh sb="1" eb="2">
      <t>みず</t>
    </rPh>
    <rPh sb="2" eb="4">
      <t>しばやま</t>
    </rPh>
    <rPh sb="4" eb="6">
      <t>こふん</t>
    </rPh>
    <rPh sb="6" eb="7">
      <t>ぐん</t>
    </rPh>
    <phoneticPr fontId="4" type="Hiragana"/>
  </si>
  <si>
    <t>伝峯五郎披の墓・種子板碑群</t>
    <rPh sb="0" eb="1">
      <t>でん</t>
    </rPh>
    <rPh sb="1" eb="2">
      <t>みね</t>
    </rPh>
    <rPh sb="2" eb="4">
      <t>ごろう</t>
    </rPh>
    <rPh sb="4" eb="5">
      <t>ひ</t>
    </rPh>
    <rPh sb="6" eb="7">
      <t>はか</t>
    </rPh>
    <rPh sb="8" eb="9">
      <t>たね</t>
    </rPh>
    <rPh sb="9" eb="10">
      <t>し</t>
    </rPh>
    <rPh sb="10" eb="11">
      <t>いた</t>
    </rPh>
    <rPh sb="11" eb="12">
      <t>ひ</t>
    </rPh>
    <rPh sb="12" eb="13">
      <t>ぐん</t>
    </rPh>
    <phoneticPr fontId="4" type="Hiragana"/>
  </si>
  <si>
    <t>唐津市厳木町浪瀬</t>
    <rPh sb="0" eb="3">
      <t>か</t>
    </rPh>
    <rPh sb="3" eb="5">
      <t>きゅうらぎ</t>
    </rPh>
    <rPh sb="5" eb="6">
      <t>ちょう</t>
    </rPh>
    <rPh sb="6" eb="7">
      <t>なみ</t>
    </rPh>
    <rPh sb="7" eb="8">
      <t>せ</t>
    </rPh>
    <phoneticPr fontId="4" type="Hiragana"/>
  </si>
  <si>
    <t>鶴田越前守前の墓</t>
    <rPh sb="0" eb="2">
      <t>つるだ</t>
    </rPh>
    <rPh sb="2" eb="4">
      <t>えちぜん</t>
    </rPh>
    <rPh sb="4" eb="5">
      <t>しゅ</t>
    </rPh>
    <rPh sb="5" eb="6">
      <t>ぜん</t>
    </rPh>
    <rPh sb="7" eb="8">
      <t>はか</t>
    </rPh>
    <phoneticPr fontId="4" type="Hiragana"/>
  </si>
  <si>
    <t>五百羅漢</t>
    <rPh sb="0" eb="2">
      <t>５００</t>
    </rPh>
    <rPh sb="2" eb="4">
      <t>らかん</t>
    </rPh>
    <phoneticPr fontId="4" type="Hiragana"/>
  </si>
  <si>
    <t>唐津市相知町平山</t>
    <rPh sb="0" eb="3">
      <t>か</t>
    </rPh>
    <rPh sb="3" eb="6">
      <t>おうちちょう</t>
    </rPh>
    <rPh sb="6" eb="8">
      <t>ひらやま</t>
    </rPh>
    <phoneticPr fontId="4" type="Hiragana"/>
  </si>
  <si>
    <t>立石観音</t>
    <rPh sb="0" eb="2">
      <t>たていし</t>
    </rPh>
    <rPh sb="2" eb="4">
      <t>かんのん</t>
    </rPh>
    <phoneticPr fontId="4" type="Hiragana"/>
  </si>
  <si>
    <t>唐津市相知町相知立石</t>
    <rPh sb="0" eb="3">
      <t>か</t>
    </rPh>
    <rPh sb="3" eb="6">
      <t>おうちちょう</t>
    </rPh>
    <rPh sb="6" eb="8">
      <t>おうち</t>
    </rPh>
    <rPh sb="8" eb="10">
      <t>たていし</t>
    </rPh>
    <phoneticPr fontId="4" type="Hiragana"/>
  </si>
  <si>
    <t>北条氏房墓碑</t>
    <rPh sb="0" eb="2">
      <t>ほうじょう</t>
    </rPh>
    <rPh sb="2" eb="3">
      <t>し</t>
    </rPh>
    <rPh sb="3" eb="4">
      <t>ふさ</t>
    </rPh>
    <rPh sb="4" eb="6">
      <t>ぼひ</t>
    </rPh>
    <phoneticPr fontId="4" type="Hiragana"/>
  </si>
  <si>
    <t>唐津市相知町黒岩</t>
    <rPh sb="0" eb="3">
      <t>か</t>
    </rPh>
    <rPh sb="3" eb="6">
      <t>お</t>
    </rPh>
    <rPh sb="6" eb="7">
      <t>くろ</t>
    </rPh>
    <rPh sb="7" eb="8">
      <t>いわ</t>
    </rPh>
    <phoneticPr fontId="4" type="Hiragana"/>
  </si>
  <si>
    <t>池の観音</t>
    <rPh sb="0" eb="1">
      <t>いけ</t>
    </rPh>
    <rPh sb="2" eb="4">
      <t>かんのん</t>
    </rPh>
    <phoneticPr fontId="4" type="Hiragana"/>
  </si>
  <si>
    <t>唐津市相知町平山</t>
    <rPh sb="0" eb="3">
      <t>か</t>
    </rPh>
    <rPh sb="3" eb="6">
      <t>お</t>
    </rPh>
    <rPh sb="6" eb="8">
      <t>ひらやま</t>
    </rPh>
    <phoneticPr fontId="4" type="Hiragana"/>
  </si>
  <si>
    <t>田中親王塚古墳</t>
    <rPh sb="0" eb="2">
      <t>たなか</t>
    </rPh>
    <rPh sb="2" eb="4">
      <t>しんのう</t>
    </rPh>
    <rPh sb="4" eb="5">
      <t>つか</t>
    </rPh>
    <rPh sb="5" eb="7">
      <t>こふん</t>
    </rPh>
    <phoneticPr fontId="4" type="Hiragana"/>
  </si>
  <si>
    <t>唐津市北波多田中</t>
    <rPh sb="0" eb="3">
      <t>か</t>
    </rPh>
    <rPh sb="3" eb="6">
      <t>きたはた</t>
    </rPh>
    <rPh sb="6" eb="8">
      <t>たなか</t>
    </rPh>
    <phoneticPr fontId="4" type="Hiragana"/>
  </si>
  <si>
    <t>山彦磨崖石仏群</t>
    <rPh sb="0" eb="1">
      <t>やま</t>
    </rPh>
    <rPh sb="1" eb="2">
      <t>ひこ</t>
    </rPh>
    <rPh sb="2" eb="3">
      <t>ま</t>
    </rPh>
    <rPh sb="3" eb="4">
      <t>がけ</t>
    </rPh>
    <rPh sb="4" eb="6">
      <t>せきぶつ</t>
    </rPh>
    <rPh sb="6" eb="7">
      <t>ぐん</t>
    </rPh>
    <phoneticPr fontId="4" type="Hiragana"/>
  </si>
  <si>
    <t>唐津市北波多山彦</t>
    <rPh sb="0" eb="3">
      <t>か</t>
    </rPh>
    <rPh sb="3" eb="6">
      <t>きたはた</t>
    </rPh>
    <rPh sb="6" eb="7">
      <t>さん</t>
    </rPh>
    <rPh sb="7" eb="8">
      <t>ひこ</t>
    </rPh>
    <phoneticPr fontId="4" type="Hiragana"/>
  </si>
  <si>
    <t>百田岩陰遺跡</t>
    <rPh sb="0" eb="1">
      <t>ひゃく</t>
    </rPh>
    <rPh sb="1" eb="2">
      <t>た</t>
    </rPh>
    <rPh sb="2" eb="3">
      <t>いわ</t>
    </rPh>
    <rPh sb="3" eb="4">
      <t>いん</t>
    </rPh>
    <rPh sb="4" eb="6">
      <t>いせき</t>
    </rPh>
    <phoneticPr fontId="4" type="Hiragana"/>
  </si>
  <si>
    <t>唐津市肥前町瓜ケ坂</t>
    <rPh sb="0" eb="3">
      <t>か</t>
    </rPh>
    <rPh sb="3" eb="6">
      <t>ひぜんちょう</t>
    </rPh>
    <rPh sb="6" eb="7">
      <t>うり</t>
    </rPh>
    <rPh sb="8" eb="9">
      <t>さか</t>
    </rPh>
    <phoneticPr fontId="4" type="Hiragana"/>
  </si>
  <si>
    <t>重要文化財</t>
    <rPh sb="0" eb="2">
      <t>じゅうよう</t>
    </rPh>
    <rPh sb="2" eb="5">
      <t>ぶんかざい</t>
    </rPh>
    <phoneticPr fontId="4" type="Hiragana"/>
  </si>
  <si>
    <t>旧唐津藩藩校中門</t>
    <rPh sb="0" eb="1">
      <t>きゅう</t>
    </rPh>
    <rPh sb="1" eb="3">
      <t>からつ</t>
    </rPh>
    <rPh sb="3" eb="4">
      <t>はん</t>
    </rPh>
    <rPh sb="4" eb="5">
      <t>はん</t>
    </rPh>
    <rPh sb="5" eb="6">
      <t>こう</t>
    </rPh>
    <rPh sb="6" eb="7">
      <t>なか</t>
    </rPh>
    <rPh sb="7" eb="8">
      <t>もん</t>
    </rPh>
    <phoneticPr fontId="4" type="Hiragana"/>
  </si>
  <si>
    <t>唐津市南城内（児童公園）</t>
    <rPh sb="0" eb="3">
      <t>か</t>
    </rPh>
    <rPh sb="3" eb="4">
      <t>みなみ</t>
    </rPh>
    <rPh sb="4" eb="6">
      <t>じょうない</t>
    </rPh>
    <rPh sb="7" eb="9">
      <t>じどう</t>
    </rPh>
    <rPh sb="9" eb="11">
      <t>こうえん</t>
    </rPh>
    <phoneticPr fontId="4" type="Hiragana"/>
  </si>
  <si>
    <t>蒙古碇石</t>
    <rPh sb="0" eb="2">
      <t>もうこ</t>
    </rPh>
    <rPh sb="2" eb="3">
      <t>いかり</t>
    </rPh>
    <rPh sb="3" eb="4">
      <t>いし</t>
    </rPh>
    <phoneticPr fontId="4" type="Hiragana"/>
  </si>
  <si>
    <t>唐津市神集島（住吉神社）</t>
    <rPh sb="0" eb="3">
      <t>か</t>
    </rPh>
    <rPh sb="3" eb="6">
      <t>かしわじま</t>
    </rPh>
    <rPh sb="7" eb="9">
      <t>すみよし</t>
    </rPh>
    <rPh sb="9" eb="11">
      <t>じんじゃ</t>
    </rPh>
    <phoneticPr fontId="4" type="Hiragana"/>
  </si>
  <si>
    <t>湊八坂神社の肥前鳥居と狛犬</t>
    <rPh sb="0" eb="1">
      <t>みなと</t>
    </rPh>
    <rPh sb="1" eb="2">
      <t>８</t>
    </rPh>
    <rPh sb="2" eb="3">
      <t>さか</t>
    </rPh>
    <rPh sb="3" eb="5">
      <t>じんじゃ</t>
    </rPh>
    <rPh sb="6" eb="8">
      <t>ひぜん</t>
    </rPh>
    <rPh sb="8" eb="10">
      <t>とりい</t>
    </rPh>
    <rPh sb="11" eb="13">
      <t>こまいぬ</t>
    </rPh>
    <phoneticPr fontId="4" type="Hiragana"/>
  </si>
  <si>
    <t>唐津市湊町岡（八坂神社）</t>
    <rPh sb="0" eb="3">
      <t>か</t>
    </rPh>
    <rPh sb="3" eb="4">
      <t>みなと</t>
    </rPh>
    <rPh sb="4" eb="5">
      <t>まち</t>
    </rPh>
    <rPh sb="5" eb="6">
      <t>おか</t>
    </rPh>
    <rPh sb="7" eb="8">
      <t>８</t>
    </rPh>
    <rPh sb="8" eb="9">
      <t>さか</t>
    </rPh>
    <rPh sb="9" eb="11">
      <t>じんじゃ</t>
    </rPh>
    <phoneticPr fontId="4" type="Hiragana"/>
  </si>
  <si>
    <t>松浦川河床出土の有柄石剣</t>
    <rPh sb="0" eb="2">
      <t>まつうら</t>
    </rPh>
    <rPh sb="2" eb="3">
      <t>かわ</t>
    </rPh>
    <rPh sb="3" eb="4">
      <t>かわ</t>
    </rPh>
    <rPh sb="4" eb="5">
      <t>ゆか</t>
    </rPh>
    <rPh sb="5" eb="7">
      <t>しゅつど</t>
    </rPh>
    <rPh sb="8" eb="9">
      <t>ゆう</t>
    </rPh>
    <rPh sb="9" eb="10">
      <t>え</t>
    </rPh>
    <rPh sb="10" eb="11">
      <t>いし</t>
    </rPh>
    <rPh sb="11" eb="12">
      <t>けん</t>
    </rPh>
    <phoneticPr fontId="4" type="Hiragana"/>
  </si>
  <si>
    <t>唐津市松浦川（末盧館）</t>
    <rPh sb="0" eb="3">
      <t>か</t>
    </rPh>
    <rPh sb="3" eb="5">
      <t>まつうら</t>
    </rPh>
    <rPh sb="5" eb="6">
      <t>かわ</t>
    </rPh>
    <rPh sb="7" eb="8">
      <t>まつ</t>
    </rPh>
    <rPh sb="8" eb="9">
      <t>ろ</t>
    </rPh>
    <rPh sb="9" eb="10">
      <t>かん</t>
    </rPh>
    <phoneticPr fontId="4" type="Hiragana"/>
  </si>
  <si>
    <t>中の瀬第１号古墳出土品</t>
    <rPh sb="0" eb="1">
      <t>なか</t>
    </rPh>
    <rPh sb="2" eb="3">
      <t>せ</t>
    </rPh>
    <rPh sb="3" eb="4">
      <t>だい</t>
    </rPh>
    <rPh sb="5" eb="6">
      <t>ごう</t>
    </rPh>
    <rPh sb="6" eb="8">
      <t>こふん</t>
    </rPh>
    <rPh sb="8" eb="10">
      <t>しゅつど</t>
    </rPh>
    <rPh sb="10" eb="11">
      <t>ひん</t>
    </rPh>
    <phoneticPr fontId="4" type="Hiragana"/>
  </si>
  <si>
    <t>唐津市八幡町（古代の森会館）</t>
    <rPh sb="0" eb="3">
      <t>か</t>
    </rPh>
    <rPh sb="3" eb="4">
      <t>８</t>
    </rPh>
    <rPh sb="4" eb="5">
      <t>まん</t>
    </rPh>
    <rPh sb="5" eb="6">
      <t>まち</t>
    </rPh>
    <rPh sb="7" eb="9">
      <t>こだい</t>
    </rPh>
    <rPh sb="10" eb="11">
      <t>もり</t>
    </rPh>
    <rPh sb="11" eb="13">
      <t>かいかん</t>
    </rPh>
    <phoneticPr fontId="4" type="Hiragana"/>
  </si>
  <si>
    <t>鏡神社経塚出土品（一括）</t>
    <rPh sb="0" eb="1">
      <t>かがみ</t>
    </rPh>
    <rPh sb="1" eb="3">
      <t>じんじゃ</t>
    </rPh>
    <rPh sb="3" eb="4">
      <t>けい</t>
    </rPh>
    <rPh sb="4" eb="5">
      <t>つか</t>
    </rPh>
    <rPh sb="5" eb="7">
      <t>しゅつど</t>
    </rPh>
    <rPh sb="7" eb="8">
      <t>ひん</t>
    </rPh>
    <rPh sb="9" eb="11">
      <t>いっかつ</t>
    </rPh>
    <phoneticPr fontId="4" type="Hiragana"/>
  </si>
  <si>
    <t>唐津市鏡山添（鏡神社）</t>
    <rPh sb="0" eb="3">
      <t>か</t>
    </rPh>
    <rPh sb="3" eb="4">
      <t>かがみ</t>
    </rPh>
    <rPh sb="4" eb="5">
      <t>やま</t>
    </rPh>
    <rPh sb="5" eb="6">
      <t>そ</t>
    </rPh>
    <rPh sb="7" eb="8">
      <t>かがみ</t>
    </rPh>
    <rPh sb="8" eb="10">
      <t>じんじゃ</t>
    </rPh>
    <phoneticPr fontId="4" type="Hiragana"/>
  </si>
  <si>
    <t>浄土寺の木造阿弥陀如来立像</t>
    <rPh sb="0" eb="2">
      <t>じょうど</t>
    </rPh>
    <rPh sb="2" eb="3">
      <t>じ</t>
    </rPh>
    <rPh sb="4" eb="6">
      <t>もくぞう</t>
    </rPh>
    <rPh sb="6" eb="9">
      <t>あみだ</t>
    </rPh>
    <rPh sb="9" eb="11">
      <t>にょらい</t>
    </rPh>
    <rPh sb="11" eb="13">
      <t>りつぞう</t>
    </rPh>
    <phoneticPr fontId="4" type="Hiragana"/>
  </si>
  <si>
    <t>唐津市西寺町（浄土寺）</t>
    <rPh sb="0" eb="3">
      <t>か</t>
    </rPh>
    <rPh sb="3" eb="6">
      <t>にしでらまち</t>
    </rPh>
    <rPh sb="7" eb="9">
      <t>じょうど</t>
    </rPh>
    <rPh sb="9" eb="10">
      <t>じ</t>
    </rPh>
    <phoneticPr fontId="4" type="Hiragana"/>
  </si>
  <si>
    <t>国史跡菜畑遺跡出土品</t>
    <rPh sb="0" eb="1">
      <t>くに</t>
    </rPh>
    <rPh sb="1" eb="3">
      <t>しせき</t>
    </rPh>
    <rPh sb="3" eb="4">
      <t>な</t>
    </rPh>
    <rPh sb="4" eb="5">
      <t>ばたけ</t>
    </rPh>
    <rPh sb="5" eb="7">
      <t>いせき</t>
    </rPh>
    <rPh sb="7" eb="9">
      <t>しゅつど</t>
    </rPh>
    <rPh sb="9" eb="10">
      <t>ひん</t>
    </rPh>
    <phoneticPr fontId="4" type="Hiragana"/>
  </si>
  <si>
    <t>唐津市菜畑（末盧館）</t>
    <rPh sb="0" eb="3">
      <t>か</t>
    </rPh>
    <rPh sb="3" eb="4">
      <t>な</t>
    </rPh>
    <rPh sb="4" eb="5">
      <t>ばたけ</t>
    </rPh>
    <rPh sb="6" eb="7">
      <t>まつ</t>
    </rPh>
    <rPh sb="7" eb="8">
      <t>ろ</t>
    </rPh>
    <rPh sb="8" eb="9">
      <t>かん</t>
    </rPh>
    <phoneticPr fontId="4" type="Hiragana"/>
  </si>
  <si>
    <t>神田の木造聖観音立像</t>
    <rPh sb="0" eb="2">
      <t>かんだ</t>
    </rPh>
    <rPh sb="3" eb="5">
      <t>もくぞう</t>
    </rPh>
    <rPh sb="5" eb="6">
      <t>せい</t>
    </rPh>
    <rPh sb="6" eb="8">
      <t>かんのん</t>
    </rPh>
    <rPh sb="8" eb="10">
      <t>りつぞう</t>
    </rPh>
    <phoneticPr fontId="4" type="Hiragana"/>
  </si>
  <si>
    <t>唐津市神田（飯田観音堂）</t>
    <rPh sb="0" eb="3">
      <t>か</t>
    </rPh>
    <rPh sb="3" eb="5">
      <t>かんだ</t>
    </rPh>
    <rPh sb="6" eb="8">
      <t>いいだ</t>
    </rPh>
    <rPh sb="8" eb="11">
      <t>かんのんどう</t>
    </rPh>
    <phoneticPr fontId="4" type="Hiragana"/>
  </si>
  <si>
    <t>大聖院の銅造如来形坐像（伝弥勅）</t>
    <rPh sb="0" eb="1">
      <t>だい</t>
    </rPh>
    <rPh sb="1" eb="2">
      <t>せい</t>
    </rPh>
    <rPh sb="2" eb="3">
      <t>いん</t>
    </rPh>
    <rPh sb="4" eb="5">
      <t>どう</t>
    </rPh>
    <rPh sb="5" eb="6">
      <t>ぞう</t>
    </rPh>
    <rPh sb="6" eb="8">
      <t>にょらい</t>
    </rPh>
    <rPh sb="8" eb="9">
      <t>けい</t>
    </rPh>
    <rPh sb="9" eb="11">
      <t>ざぞう</t>
    </rPh>
    <rPh sb="12" eb="13">
      <t>でん</t>
    </rPh>
    <rPh sb="13" eb="14">
      <t>や</t>
    </rPh>
    <rPh sb="14" eb="15">
      <t>ちょく</t>
    </rPh>
    <phoneticPr fontId="4" type="Hiragana"/>
  </si>
  <si>
    <t>唐津市西寺町（大聖院）</t>
    <rPh sb="0" eb="3">
      <t>か</t>
    </rPh>
    <rPh sb="3" eb="6">
      <t>にしでらまち</t>
    </rPh>
    <rPh sb="7" eb="8">
      <t>だい</t>
    </rPh>
    <rPh sb="8" eb="9">
      <t>せい</t>
    </rPh>
    <rPh sb="9" eb="10">
      <t>いん</t>
    </rPh>
    <phoneticPr fontId="4" type="Hiragana"/>
  </si>
  <si>
    <t>秀島家文書</t>
    <rPh sb="0" eb="3">
      <t>ひでしまけ</t>
    </rPh>
    <rPh sb="3" eb="5">
      <t>ぶんしょ</t>
    </rPh>
    <phoneticPr fontId="4" type="Hiragana"/>
  </si>
  <si>
    <t>唐津市厳木町中島（厳木ｺﾐｭﾆﾃｨｾﾝﾀｰ）</t>
    <rPh sb="0" eb="3">
      <t>か</t>
    </rPh>
    <rPh sb="3" eb="5">
      <t>きゅうらぎ</t>
    </rPh>
    <rPh sb="5" eb="6">
      <t>ちょう</t>
    </rPh>
    <rPh sb="6" eb="8">
      <t>なかしま</t>
    </rPh>
    <rPh sb="9" eb="11">
      <t>きゅうらぎ</t>
    </rPh>
    <phoneticPr fontId="4" type="Hiragana"/>
  </si>
  <si>
    <t>宝篋印塔</t>
    <rPh sb="0" eb="1">
      <t>ほう</t>
    </rPh>
    <rPh sb="1" eb="2">
      <t>きょう</t>
    </rPh>
    <rPh sb="2" eb="3">
      <t>いん</t>
    </rPh>
    <rPh sb="3" eb="4">
      <t>とう</t>
    </rPh>
    <phoneticPr fontId="4" type="Hiragana"/>
  </si>
  <si>
    <t>唐津市厳木町浦川内</t>
    <rPh sb="0" eb="3">
      <t>か</t>
    </rPh>
    <rPh sb="3" eb="5">
      <t>きゅうらぎ</t>
    </rPh>
    <rPh sb="5" eb="6">
      <t>ちょう</t>
    </rPh>
    <rPh sb="6" eb="7">
      <t>うら</t>
    </rPh>
    <rPh sb="7" eb="9">
      <t>かわち</t>
    </rPh>
    <phoneticPr fontId="4" type="Hiragana"/>
  </si>
  <si>
    <t>室園神社六地蔵塔・読誦板碑</t>
    <rPh sb="0" eb="1">
      <t>しつ</t>
    </rPh>
    <rPh sb="1" eb="2">
      <t>その</t>
    </rPh>
    <rPh sb="2" eb="4">
      <t>じんじゃ</t>
    </rPh>
    <rPh sb="4" eb="5">
      <t>６</t>
    </rPh>
    <rPh sb="5" eb="7">
      <t>じぞう</t>
    </rPh>
    <rPh sb="7" eb="8">
      <t>とう</t>
    </rPh>
    <rPh sb="9" eb="10">
      <t>どく</t>
    </rPh>
    <rPh sb="10" eb="11">
      <t>じゅ</t>
    </rPh>
    <rPh sb="11" eb="12">
      <t>いた</t>
    </rPh>
    <rPh sb="12" eb="13">
      <t>ひ</t>
    </rPh>
    <phoneticPr fontId="4" type="Hiragana"/>
  </si>
  <si>
    <t>六地蔵十三仏塔</t>
    <rPh sb="0" eb="5">
      <t>ろくじぞう１３</t>
    </rPh>
    <rPh sb="5" eb="7">
      <t>ぶっとう</t>
    </rPh>
    <phoneticPr fontId="4" type="Hiragana"/>
  </si>
  <si>
    <t>唐津市厳木町平之</t>
    <rPh sb="0" eb="3">
      <t>か</t>
    </rPh>
    <rPh sb="3" eb="5">
      <t>きゅうらぎ</t>
    </rPh>
    <rPh sb="5" eb="6">
      <t>まち</t>
    </rPh>
    <rPh sb="6" eb="8">
      <t>ひらの</t>
    </rPh>
    <phoneticPr fontId="4" type="Hiragana"/>
  </si>
  <si>
    <t>竜王神社　狛犬</t>
    <rPh sb="0" eb="2">
      <t>りゅうおう</t>
    </rPh>
    <rPh sb="2" eb="4">
      <t>じんじゃ</t>
    </rPh>
    <rPh sb="5" eb="7">
      <t>こまいぬ</t>
    </rPh>
    <phoneticPr fontId="4" type="Hiragana"/>
  </si>
  <si>
    <t>唐津市厳木町広川</t>
    <rPh sb="0" eb="3">
      <t>か</t>
    </rPh>
    <rPh sb="3" eb="5">
      <t>きゅうらぎ</t>
    </rPh>
    <rPh sb="5" eb="6">
      <t>ちょう</t>
    </rPh>
    <rPh sb="6" eb="8">
      <t>ひろかわ</t>
    </rPh>
    <phoneticPr fontId="4" type="Hiragana"/>
  </si>
  <si>
    <t>綿津海神社　狛犬</t>
    <rPh sb="0" eb="1">
      <t>わた</t>
    </rPh>
    <rPh sb="1" eb="2">
      <t>つ</t>
    </rPh>
    <rPh sb="2" eb="3">
      <t>かい</t>
    </rPh>
    <rPh sb="3" eb="5">
      <t>じんじゃ</t>
    </rPh>
    <rPh sb="6" eb="8">
      <t>こまいぬ</t>
    </rPh>
    <phoneticPr fontId="4" type="Hiragana"/>
  </si>
  <si>
    <t>作礼権現社　狛犬</t>
    <rPh sb="0" eb="1">
      <t>さく</t>
    </rPh>
    <rPh sb="1" eb="2">
      <t>れい</t>
    </rPh>
    <rPh sb="2" eb="4">
      <t>ごんげん</t>
    </rPh>
    <rPh sb="4" eb="5">
      <t>しゃ</t>
    </rPh>
    <rPh sb="6" eb="8">
      <t>こまいぬ</t>
    </rPh>
    <phoneticPr fontId="4" type="Hiragana"/>
  </si>
  <si>
    <t>唐津市厳木町平之</t>
    <rPh sb="0" eb="3">
      <t>か</t>
    </rPh>
    <rPh sb="3" eb="5">
      <t>き</t>
    </rPh>
    <rPh sb="5" eb="6">
      <t>ちょう</t>
    </rPh>
    <rPh sb="6" eb="8">
      <t>ひらの</t>
    </rPh>
    <phoneticPr fontId="4" type="Hiragana"/>
  </si>
  <si>
    <t>八幡神社　狛犬</t>
    <rPh sb="0" eb="2">
      <t>はちまん</t>
    </rPh>
    <rPh sb="2" eb="4">
      <t>じんじゃ</t>
    </rPh>
    <rPh sb="5" eb="7">
      <t>こまいぬ</t>
    </rPh>
    <phoneticPr fontId="4" type="Hiragana"/>
  </si>
  <si>
    <t>唐津市厳木町浪瀬</t>
    <rPh sb="0" eb="3">
      <t>か</t>
    </rPh>
    <rPh sb="3" eb="5">
      <t>き</t>
    </rPh>
    <rPh sb="5" eb="6">
      <t>ちょう</t>
    </rPh>
    <rPh sb="6" eb="7">
      <t>なみ</t>
    </rPh>
    <rPh sb="7" eb="8">
      <t>せ</t>
    </rPh>
    <phoneticPr fontId="4" type="Hiragana"/>
  </si>
  <si>
    <t>大谷観音石祠</t>
    <rPh sb="0" eb="2">
      <t>おおたに</t>
    </rPh>
    <rPh sb="2" eb="4">
      <t>かんのん</t>
    </rPh>
    <rPh sb="4" eb="5">
      <t>いし</t>
    </rPh>
    <rPh sb="5" eb="6">
      <t>ほこら</t>
    </rPh>
    <phoneticPr fontId="4" type="Hiragana"/>
  </si>
  <si>
    <t>唐津市厳木町厳木</t>
    <rPh sb="0" eb="3">
      <t>か</t>
    </rPh>
    <rPh sb="3" eb="5">
      <t>き</t>
    </rPh>
    <rPh sb="5" eb="6">
      <t>ちょう</t>
    </rPh>
    <rPh sb="6" eb="8">
      <t>き</t>
    </rPh>
    <phoneticPr fontId="4" type="Hiragana"/>
  </si>
  <si>
    <t>木造地蔵菩薩坐像</t>
    <rPh sb="0" eb="2">
      <t>もくぞう</t>
    </rPh>
    <rPh sb="2" eb="4">
      <t>じぞう</t>
    </rPh>
    <rPh sb="4" eb="6">
      <t>ぼさつ</t>
    </rPh>
    <rPh sb="6" eb="8">
      <t>ざぞう</t>
    </rPh>
    <phoneticPr fontId="4" type="Hiragana"/>
  </si>
  <si>
    <t>唐津市厳木町浦川内</t>
    <rPh sb="0" eb="3">
      <t>か</t>
    </rPh>
    <rPh sb="3" eb="5">
      <t>き</t>
    </rPh>
    <rPh sb="5" eb="6">
      <t>ちょう</t>
    </rPh>
    <rPh sb="6" eb="7">
      <t>うら</t>
    </rPh>
    <rPh sb="7" eb="9">
      <t>かわち</t>
    </rPh>
    <phoneticPr fontId="4" type="Hiragana"/>
  </si>
  <si>
    <t>天山神社宝篋印塔</t>
    <rPh sb="0" eb="2">
      <t>てんざん</t>
    </rPh>
    <rPh sb="2" eb="4">
      <t>じんじゃ</t>
    </rPh>
    <phoneticPr fontId="4" type="Hiragana"/>
  </si>
  <si>
    <t>唐津市厳木町広瀬（天山神社）</t>
    <rPh sb="0" eb="3">
      <t>か</t>
    </rPh>
    <rPh sb="3" eb="5">
      <t>き</t>
    </rPh>
    <rPh sb="5" eb="6">
      <t>ちょう</t>
    </rPh>
    <rPh sb="6" eb="8">
      <t>ひろせ</t>
    </rPh>
    <rPh sb="9" eb="11">
      <t>てんざん</t>
    </rPh>
    <rPh sb="11" eb="13">
      <t>じんじゃ</t>
    </rPh>
    <phoneticPr fontId="4" type="Hiragana"/>
  </si>
  <si>
    <t>天山神社読誦板碑</t>
    <rPh sb="0" eb="2">
      <t>てんざん</t>
    </rPh>
    <rPh sb="2" eb="4">
      <t>じんじゃ</t>
    </rPh>
    <phoneticPr fontId="4" type="Hiragana"/>
  </si>
  <si>
    <t>石祠（『願主久禅房豪海』銘）</t>
    <rPh sb="4" eb="5">
      <t>がん</t>
    </rPh>
    <rPh sb="5" eb="6">
      <t>しゅ</t>
    </rPh>
    <rPh sb="6" eb="7">
      <t>きゅう</t>
    </rPh>
    <rPh sb="7" eb="8">
      <t>ぜん</t>
    </rPh>
    <rPh sb="8" eb="9">
      <t>ぼう</t>
    </rPh>
    <rPh sb="9" eb="10">
      <t>ごう</t>
    </rPh>
    <rPh sb="10" eb="11">
      <t>かい</t>
    </rPh>
    <rPh sb="12" eb="13">
      <t>めい</t>
    </rPh>
    <phoneticPr fontId="4" type="Hiragana"/>
  </si>
  <si>
    <t>唐津市厳木町中島（若宮神社）</t>
    <rPh sb="0" eb="3">
      <t>か</t>
    </rPh>
    <rPh sb="3" eb="5">
      <t>き</t>
    </rPh>
    <rPh sb="5" eb="6">
      <t>ちょう</t>
    </rPh>
    <rPh sb="6" eb="8">
      <t>なかしま</t>
    </rPh>
    <rPh sb="9" eb="11">
      <t>わかみや</t>
    </rPh>
    <rPh sb="11" eb="13">
      <t>じんじゃ</t>
    </rPh>
    <phoneticPr fontId="4" type="Hiragana"/>
  </si>
  <si>
    <t>白山神社　狛犬</t>
    <rPh sb="0" eb="2">
      <t>しらやま</t>
    </rPh>
    <rPh sb="2" eb="4">
      <t>じんじゃ</t>
    </rPh>
    <rPh sb="5" eb="7">
      <t>こまいぬ</t>
    </rPh>
    <phoneticPr fontId="4" type="Hiragana"/>
  </si>
  <si>
    <t>唐津市厳木町岩屋（白山神社）</t>
    <rPh sb="0" eb="3">
      <t>か</t>
    </rPh>
    <rPh sb="3" eb="5">
      <t>き</t>
    </rPh>
    <rPh sb="5" eb="6">
      <t>ちょう</t>
    </rPh>
    <rPh sb="6" eb="8">
      <t>いわや</t>
    </rPh>
    <rPh sb="9" eb="11">
      <t>しらやま</t>
    </rPh>
    <rPh sb="11" eb="13">
      <t>じんじゃ</t>
    </rPh>
    <phoneticPr fontId="4" type="Hiragana"/>
  </si>
  <si>
    <t>題目塔</t>
    <rPh sb="0" eb="1">
      <t>だい</t>
    </rPh>
    <rPh sb="1" eb="2">
      <t>もく</t>
    </rPh>
    <rPh sb="2" eb="3">
      <t>とう</t>
    </rPh>
    <phoneticPr fontId="4" type="Hiragana"/>
  </si>
  <si>
    <t>唐津市厳木町天川</t>
    <rPh sb="0" eb="3">
      <t>か</t>
    </rPh>
    <rPh sb="3" eb="5">
      <t>き</t>
    </rPh>
    <rPh sb="5" eb="6">
      <t>ちょう</t>
    </rPh>
    <rPh sb="6" eb="8">
      <t>あまがわ</t>
    </rPh>
    <phoneticPr fontId="4" type="Hiragana"/>
  </si>
  <si>
    <t>石造六地蔵塔</t>
    <rPh sb="0" eb="1">
      <t>いし</t>
    </rPh>
    <rPh sb="1" eb="2">
      <t>ぞう</t>
    </rPh>
    <rPh sb="2" eb="3">
      <t>６</t>
    </rPh>
    <rPh sb="3" eb="6">
      <t>じぞうとう</t>
    </rPh>
    <phoneticPr fontId="4" type="Hiragana"/>
  </si>
  <si>
    <t>唐津市相知町中山</t>
    <rPh sb="0" eb="3">
      <t>か</t>
    </rPh>
    <rPh sb="3" eb="6">
      <t>おうちちょう</t>
    </rPh>
    <rPh sb="6" eb="7">
      <t>なか</t>
    </rPh>
    <rPh sb="7" eb="8">
      <t>やま</t>
    </rPh>
    <phoneticPr fontId="4" type="Hiragana"/>
  </si>
  <si>
    <t>木造男神坐像</t>
    <rPh sb="0" eb="2">
      <t>もくぞう</t>
    </rPh>
    <rPh sb="2" eb="3">
      <t>おとこ</t>
    </rPh>
    <rPh sb="3" eb="4">
      <t>かみ</t>
    </rPh>
    <rPh sb="4" eb="6">
      <t>ざぞう</t>
    </rPh>
    <phoneticPr fontId="4" type="Hiragana"/>
  </si>
  <si>
    <t>唐津市相知町伊岐佐</t>
    <rPh sb="0" eb="3">
      <t>か</t>
    </rPh>
    <rPh sb="3" eb="6">
      <t>お</t>
    </rPh>
    <rPh sb="6" eb="9">
      <t>いきさ</t>
    </rPh>
    <phoneticPr fontId="4" type="Hiragana"/>
  </si>
  <si>
    <t>峯家文書</t>
    <rPh sb="0" eb="1">
      <t>みね</t>
    </rPh>
    <rPh sb="1" eb="2">
      <t>け</t>
    </rPh>
    <rPh sb="2" eb="4">
      <t>ぶんしょ</t>
    </rPh>
    <phoneticPr fontId="4" type="Hiragana"/>
  </si>
  <si>
    <t>唐津市相知町相知</t>
    <rPh sb="0" eb="3">
      <t>か</t>
    </rPh>
    <rPh sb="3" eb="6">
      <t>お</t>
    </rPh>
    <rPh sb="6" eb="8">
      <t>おうち</t>
    </rPh>
    <phoneticPr fontId="4" type="Hiragana"/>
  </si>
  <si>
    <t>木造聖観音坐像</t>
    <rPh sb="0" eb="2">
      <t>もくぞう</t>
    </rPh>
    <rPh sb="2" eb="3">
      <t>せい</t>
    </rPh>
    <rPh sb="3" eb="5">
      <t>かんのん</t>
    </rPh>
    <rPh sb="5" eb="7">
      <t>ざぞう</t>
    </rPh>
    <phoneticPr fontId="4" type="Hiragana"/>
  </si>
  <si>
    <t>唐津市相知町相知（妙音寺）</t>
    <rPh sb="0" eb="3">
      <t>か</t>
    </rPh>
    <rPh sb="3" eb="6">
      <t>お</t>
    </rPh>
    <rPh sb="6" eb="8">
      <t>おうち</t>
    </rPh>
    <rPh sb="9" eb="10">
      <t>みょう</t>
    </rPh>
    <rPh sb="10" eb="11">
      <t>おん</t>
    </rPh>
    <rPh sb="11" eb="12">
      <t>じ</t>
    </rPh>
    <phoneticPr fontId="4" type="Hiragana"/>
  </si>
  <si>
    <t>熊野狛犬</t>
    <rPh sb="0" eb="2">
      <t>くまの</t>
    </rPh>
    <rPh sb="2" eb="4">
      <t>こまいぬ</t>
    </rPh>
    <phoneticPr fontId="4" type="Hiragana"/>
  </si>
  <si>
    <t>懸仏</t>
    <rPh sb="0" eb="1">
      <t>けん</t>
    </rPh>
    <rPh sb="1" eb="2">
      <t>ふつ</t>
    </rPh>
    <phoneticPr fontId="4" type="Hiragana"/>
  </si>
  <si>
    <t>木造本地仏</t>
    <rPh sb="0" eb="2">
      <t>もくぞう</t>
    </rPh>
    <rPh sb="2" eb="3">
      <t>ほん</t>
    </rPh>
    <rPh sb="3" eb="4">
      <t>ち</t>
    </rPh>
    <rPh sb="4" eb="5">
      <t>ふつ</t>
    </rPh>
    <phoneticPr fontId="4" type="Hiragana"/>
  </si>
  <si>
    <t>唐津市相知町佐里</t>
    <rPh sb="0" eb="3">
      <t>か</t>
    </rPh>
    <rPh sb="3" eb="6">
      <t>お</t>
    </rPh>
    <rPh sb="6" eb="8">
      <t>さり</t>
    </rPh>
    <phoneticPr fontId="4" type="Hiragana"/>
  </si>
  <si>
    <t>木造如来坐像</t>
    <rPh sb="0" eb="2">
      <t>もくぞう</t>
    </rPh>
    <rPh sb="2" eb="4">
      <t>にょらい</t>
    </rPh>
    <rPh sb="4" eb="6">
      <t>ざぞう</t>
    </rPh>
    <phoneticPr fontId="4" type="Hiragana"/>
  </si>
  <si>
    <t>唐津市相知町田頭（田頭公民館）</t>
    <rPh sb="0" eb="3">
      <t>か</t>
    </rPh>
    <rPh sb="3" eb="6">
      <t>お</t>
    </rPh>
    <rPh sb="6" eb="8">
      <t>たがしら</t>
    </rPh>
    <rPh sb="9" eb="11">
      <t>たがしら</t>
    </rPh>
    <rPh sb="11" eb="14">
      <t>こうみんかん</t>
    </rPh>
    <phoneticPr fontId="4" type="Hiragana"/>
  </si>
  <si>
    <t>木造観世音菩薩坐像</t>
    <rPh sb="0" eb="2">
      <t>もくぞう</t>
    </rPh>
    <rPh sb="2" eb="5">
      <t>かんぜおん</t>
    </rPh>
    <rPh sb="5" eb="7">
      <t>ぼさつ</t>
    </rPh>
    <rPh sb="7" eb="9">
      <t>ざぞう</t>
    </rPh>
    <phoneticPr fontId="4" type="Hiragana"/>
  </si>
  <si>
    <t>唐津市相知町平山上</t>
    <rPh sb="0" eb="3">
      <t>か</t>
    </rPh>
    <rPh sb="3" eb="6">
      <t>お</t>
    </rPh>
    <rPh sb="6" eb="7">
      <t>ひら</t>
    </rPh>
    <rPh sb="7" eb="8">
      <t>やま</t>
    </rPh>
    <rPh sb="8" eb="9">
      <t>かみ</t>
    </rPh>
    <phoneticPr fontId="4" type="Hiragana"/>
  </si>
  <si>
    <t>木造菩薩立像</t>
    <rPh sb="0" eb="2">
      <t>もくぞう</t>
    </rPh>
    <rPh sb="2" eb="4">
      <t>ぼさつ</t>
    </rPh>
    <rPh sb="4" eb="6">
      <t>りつぞう</t>
    </rPh>
    <phoneticPr fontId="4" type="Hiragana"/>
  </si>
  <si>
    <t>唐津市相知町牟田部</t>
    <rPh sb="0" eb="3">
      <t>か</t>
    </rPh>
    <rPh sb="3" eb="6">
      <t>お</t>
    </rPh>
    <rPh sb="6" eb="9">
      <t>むたべ</t>
    </rPh>
    <phoneticPr fontId="4" type="Hiragana"/>
  </si>
  <si>
    <t>古唐津の甕</t>
    <rPh sb="0" eb="1">
      <t>こ</t>
    </rPh>
    <rPh sb="1" eb="3">
      <t>からつ</t>
    </rPh>
    <phoneticPr fontId="4" type="Hiragana"/>
  </si>
  <si>
    <t>唐津城資料館</t>
    <rPh sb="0" eb="3">
      <t>からつじょう</t>
    </rPh>
    <rPh sb="3" eb="6">
      <t>しりょうかん</t>
    </rPh>
    <phoneticPr fontId="4" type="Hiragana"/>
  </si>
  <si>
    <t>常安寺の誕生釈迦仏</t>
    <rPh sb="0" eb="1">
      <t>じょう</t>
    </rPh>
    <rPh sb="1" eb="2">
      <t>あん</t>
    </rPh>
    <rPh sb="2" eb="3">
      <t>じ</t>
    </rPh>
    <rPh sb="4" eb="6">
      <t>たんじょう</t>
    </rPh>
    <rPh sb="6" eb="8">
      <t>しゃか</t>
    </rPh>
    <rPh sb="8" eb="9">
      <t>ふつ</t>
    </rPh>
    <phoneticPr fontId="4" type="Hiragana"/>
  </si>
  <si>
    <t>唐津市北波多徳須恵</t>
    <rPh sb="0" eb="3">
      <t>か</t>
    </rPh>
    <rPh sb="3" eb="6">
      <t>き</t>
    </rPh>
    <rPh sb="6" eb="7">
      <t>とく</t>
    </rPh>
    <rPh sb="7" eb="8">
      <t>す</t>
    </rPh>
    <rPh sb="8" eb="9">
      <t>え</t>
    </rPh>
    <phoneticPr fontId="4" type="Hiragana"/>
  </si>
  <si>
    <t>（伝宝寿作）短剣</t>
    <rPh sb="1" eb="2">
      <t>でん</t>
    </rPh>
    <rPh sb="2" eb="3">
      <t>ほう</t>
    </rPh>
    <rPh sb="3" eb="4">
      <t>じゅ</t>
    </rPh>
    <rPh sb="4" eb="5">
      <t>さく</t>
    </rPh>
    <rPh sb="6" eb="8">
      <t>たんけん</t>
    </rPh>
    <phoneticPr fontId="4" type="Hiragana"/>
  </si>
  <si>
    <t>唐津市北波多稗田</t>
    <rPh sb="0" eb="3">
      <t>か</t>
    </rPh>
    <rPh sb="3" eb="6">
      <t>き</t>
    </rPh>
    <rPh sb="6" eb="7">
      <t>ひえ</t>
    </rPh>
    <rPh sb="7" eb="8">
      <t>た</t>
    </rPh>
    <phoneticPr fontId="4" type="Hiragana"/>
  </si>
  <si>
    <t>行合野天満宮の天井絵</t>
    <rPh sb="0" eb="1">
      <t>い</t>
    </rPh>
    <rPh sb="1" eb="2">
      <t>あ</t>
    </rPh>
    <rPh sb="2" eb="3">
      <t>の</t>
    </rPh>
    <rPh sb="3" eb="6">
      <t>てんまんぐう</t>
    </rPh>
    <rPh sb="7" eb="9">
      <t>てんじょう</t>
    </rPh>
    <rPh sb="9" eb="10">
      <t>え</t>
    </rPh>
    <phoneticPr fontId="4" type="Hiragana"/>
  </si>
  <si>
    <t>唐津市北波多行合野</t>
    <rPh sb="0" eb="3">
      <t>か</t>
    </rPh>
    <rPh sb="3" eb="6">
      <t>き</t>
    </rPh>
    <rPh sb="6" eb="7">
      <t>い</t>
    </rPh>
    <rPh sb="7" eb="8">
      <t>あ</t>
    </rPh>
    <rPh sb="8" eb="9">
      <t>の</t>
    </rPh>
    <phoneticPr fontId="4" type="Hiragana"/>
  </si>
  <si>
    <t>波多三河守供養塔</t>
    <rPh sb="0" eb="2">
      <t>はた</t>
    </rPh>
    <rPh sb="2" eb="3">
      <t>３</t>
    </rPh>
    <rPh sb="3" eb="4">
      <t>かわ</t>
    </rPh>
    <rPh sb="4" eb="5">
      <t>しゅ</t>
    </rPh>
    <rPh sb="5" eb="7">
      <t>くよう</t>
    </rPh>
    <rPh sb="7" eb="8">
      <t>とう</t>
    </rPh>
    <phoneticPr fontId="4" type="Hiragana"/>
  </si>
  <si>
    <t>唐津市肥前町入野甲</t>
    <rPh sb="0" eb="3">
      <t>からつし</t>
    </rPh>
    <rPh sb="3" eb="6">
      <t>ひぜんちょう</t>
    </rPh>
    <rPh sb="6" eb="8">
      <t>いりの</t>
    </rPh>
    <rPh sb="8" eb="9">
      <t>こう</t>
    </rPh>
    <phoneticPr fontId="4" type="Hiragana"/>
  </si>
  <si>
    <t>道標</t>
    <rPh sb="0" eb="2">
      <t>どうひょう</t>
    </rPh>
    <phoneticPr fontId="4" type="Hiragana"/>
  </si>
  <si>
    <t>唐津市肥前町赤坂（長厳寺）</t>
    <rPh sb="0" eb="3">
      <t>か</t>
    </rPh>
    <rPh sb="3" eb="6">
      <t>ひぜんちょう</t>
    </rPh>
    <rPh sb="6" eb="8">
      <t>あかさか</t>
    </rPh>
    <rPh sb="9" eb="10">
      <t>ちょう</t>
    </rPh>
    <rPh sb="10" eb="11">
      <t>げん</t>
    </rPh>
    <rPh sb="11" eb="12">
      <t>じ</t>
    </rPh>
    <phoneticPr fontId="4" type="Hiragana"/>
  </si>
  <si>
    <t>住吉神社の狛犬</t>
    <rPh sb="0" eb="2">
      <t>すみよし</t>
    </rPh>
    <rPh sb="2" eb="4">
      <t>じんじゃ</t>
    </rPh>
    <rPh sb="5" eb="7">
      <t>こまいぬ</t>
    </rPh>
    <phoneticPr fontId="4" type="Hiragana"/>
  </si>
  <si>
    <t>唐津市肥前町納所（住吉神社）</t>
    <rPh sb="0" eb="3">
      <t>か</t>
    </rPh>
    <rPh sb="3" eb="6">
      <t>ひぜんちょう</t>
    </rPh>
    <rPh sb="6" eb="7">
      <t>のう</t>
    </rPh>
    <rPh sb="7" eb="8">
      <t>しょ</t>
    </rPh>
    <rPh sb="9" eb="11">
      <t>すみよし</t>
    </rPh>
    <rPh sb="11" eb="13">
      <t>じんじゃ</t>
    </rPh>
    <phoneticPr fontId="4" type="Hiragana"/>
  </si>
  <si>
    <t>中浦の六地蔵塔</t>
    <rPh sb="0" eb="2">
      <t>なかうら</t>
    </rPh>
    <rPh sb="3" eb="4">
      <t>６</t>
    </rPh>
    <rPh sb="4" eb="5">
      <t>ち</t>
    </rPh>
    <rPh sb="5" eb="6">
      <t>くら</t>
    </rPh>
    <rPh sb="6" eb="7">
      <t>とう</t>
    </rPh>
    <phoneticPr fontId="4" type="Hiragana"/>
  </si>
  <si>
    <t>唐津市肥前町中浦</t>
    <rPh sb="0" eb="3">
      <t>か</t>
    </rPh>
    <rPh sb="3" eb="6">
      <t>ひ</t>
    </rPh>
    <rPh sb="6" eb="8">
      <t>なかうら</t>
    </rPh>
    <phoneticPr fontId="4" type="Hiragana"/>
  </si>
  <si>
    <t>唐津市肥前町入野乙</t>
    <rPh sb="0" eb="3">
      <t>か</t>
    </rPh>
    <rPh sb="3" eb="6">
      <t>ひ</t>
    </rPh>
    <rPh sb="6" eb="8">
      <t>いりの</t>
    </rPh>
    <rPh sb="8" eb="9">
      <t>おつ</t>
    </rPh>
    <phoneticPr fontId="4" type="Hiragana"/>
  </si>
  <si>
    <t>唐津市肥前町入野（入野神社）</t>
    <rPh sb="0" eb="3">
      <t>か</t>
    </rPh>
    <rPh sb="3" eb="6">
      <t>ひ</t>
    </rPh>
    <rPh sb="6" eb="8">
      <t>いりの</t>
    </rPh>
    <rPh sb="9" eb="11">
      <t>いりの</t>
    </rPh>
    <rPh sb="11" eb="13">
      <t>じんじゃ</t>
    </rPh>
    <phoneticPr fontId="4" type="Hiragana"/>
  </si>
  <si>
    <t>磯道遺跡出土石器接合資料</t>
    <rPh sb="0" eb="1">
      <t>いそ</t>
    </rPh>
    <rPh sb="1" eb="2">
      <t>みち</t>
    </rPh>
    <rPh sb="2" eb="4">
      <t>いせき</t>
    </rPh>
    <rPh sb="4" eb="6">
      <t>しゅつど</t>
    </rPh>
    <rPh sb="6" eb="8">
      <t>せっき</t>
    </rPh>
    <rPh sb="8" eb="10">
      <t>せつごう</t>
    </rPh>
    <rPh sb="10" eb="12">
      <t>しりょう</t>
    </rPh>
    <phoneticPr fontId="4" type="Hiragana"/>
  </si>
  <si>
    <t>唐津市肥前町入野</t>
    <rPh sb="0" eb="3">
      <t>か</t>
    </rPh>
    <rPh sb="3" eb="6">
      <t>ひ</t>
    </rPh>
    <rPh sb="6" eb="8">
      <t>いりの</t>
    </rPh>
    <phoneticPr fontId="4" type="Hiragana"/>
  </si>
  <si>
    <t>槵田神社の狛犬</t>
    <rPh sb="0" eb="1">
      <t>かん</t>
    </rPh>
    <rPh sb="1" eb="2">
      <t>た</t>
    </rPh>
    <rPh sb="2" eb="4">
      <t>じんじゃ</t>
    </rPh>
    <rPh sb="5" eb="7">
      <t>こまいぬ</t>
    </rPh>
    <phoneticPr fontId="4" type="Hiragana"/>
  </si>
  <si>
    <t>唐津市肥前町切木（槵田神社）</t>
    <rPh sb="0" eb="3">
      <t>か</t>
    </rPh>
    <rPh sb="3" eb="6">
      <t>ひ</t>
    </rPh>
    <rPh sb="6" eb="8">
      <t>きりご</t>
    </rPh>
    <phoneticPr fontId="4" type="Hiragana"/>
  </si>
  <si>
    <t>唐津市肥前町入野（火の元観音堂）</t>
    <rPh sb="0" eb="3">
      <t>か</t>
    </rPh>
    <rPh sb="3" eb="6">
      <t>ひ</t>
    </rPh>
    <rPh sb="6" eb="8">
      <t>いりの</t>
    </rPh>
    <rPh sb="9" eb="10">
      <t>ひ</t>
    </rPh>
    <rPh sb="11" eb="12">
      <t>もと</t>
    </rPh>
    <rPh sb="12" eb="14">
      <t>かんのん</t>
    </rPh>
    <rPh sb="14" eb="15">
      <t>どう</t>
    </rPh>
    <phoneticPr fontId="4" type="Hiragana"/>
  </si>
  <si>
    <t>鼻高面</t>
    <rPh sb="0" eb="1">
      <t>はな</t>
    </rPh>
    <rPh sb="1" eb="2">
      <t>たか</t>
    </rPh>
    <rPh sb="2" eb="3">
      <t>めん</t>
    </rPh>
    <phoneticPr fontId="4" type="Hiragana"/>
  </si>
  <si>
    <t>唐津市呼子町加部島（田島神社）</t>
    <rPh sb="0" eb="3">
      <t>か</t>
    </rPh>
    <rPh sb="3" eb="5">
      <t>よ</t>
    </rPh>
    <rPh sb="5" eb="6">
      <t>ちょう</t>
    </rPh>
    <rPh sb="6" eb="9">
      <t>かべしま</t>
    </rPh>
    <rPh sb="10" eb="12">
      <t>たじま</t>
    </rPh>
    <rPh sb="12" eb="14">
      <t>じんじゃ</t>
    </rPh>
    <phoneticPr fontId="4" type="Hiragana"/>
  </si>
  <si>
    <t>銅造観音菩薩坐像</t>
    <rPh sb="0" eb="1">
      <t>どう</t>
    </rPh>
    <rPh sb="1" eb="2">
      <t>ぞう</t>
    </rPh>
    <rPh sb="2" eb="4">
      <t>かんのん</t>
    </rPh>
    <rPh sb="4" eb="6">
      <t>ぼさつ</t>
    </rPh>
    <rPh sb="6" eb="8">
      <t>ざぞう</t>
    </rPh>
    <phoneticPr fontId="4" type="Hiragana"/>
  </si>
  <si>
    <t>唐津市呼子町小友</t>
    <rPh sb="0" eb="3">
      <t>か</t>
    </rPh>
    <rPh sb="3" eb="5">
      <t>よ</t>
    </rPh>
    <rPh sb="5" eb="6">
      <t>ちょう</t>
    </rPh>
    <rPh sb="6" eb="7">
      <t>こ</t>
    </rPh>
    <rPh sb="7" eb="8">
      <t>とも</t>
    </rPh>
    <phoneticPr fontId="4" type="Hiragana"/>
  </si>
  <si>
    <t>旧中尾家住宅</t>
    <rPh sb="0" eb="1">
      <t>きゅう</t>
    </rPh>
    <rPh sb="1" eb="3">
      <t>なかお</t>
    </rPh>
    <rPh sb="3" eb="4">
      <t>け</t>
    </rPh>
    <rPh sb="4" eb="6">
      <t>じゅうたく</t>
    </rPh>
    <phoneticPr fontId="4" type="Hiragana"/>
  </si>
  <si>
    <t>旧中尾家所蔵品</t>
    <rPh sb="0" eb="1">
      <t>きゅう</t>
    </rPh>
    <rPh sb="1" eb="3">
      <t>なかお</t>
    </rPh>
    <rPh sb="3" eb="4">
      <t>け</t>
    </rPh>
    <rPh sb="4" eb="7">
      <t>しょぞうひん</t>
    </rPh>
    <phoneticPr fontId="4" type="Hiragana"/>
  </si>
  <si>
    <t>古像</t>
    <rPh sb="0" eb="1">
      <t>こ</t>
    </rPh>
    <rPh sb="1" eb="2">
      <t>ぞう</t>
    </rPh>
    <phoneticPr fontId="4" type="Hiragana"/>
  </si>
  <si>
    <t>唐津市呼子町呼子（八幡神社）</t>
    <rPh sb="0" eb="3">
      <t>か</t>
    </rPh>
    <rPh sb="3" eb="5">
      <t>よ</t>
    </rPh>
    <rPh sb="5" eb="6">
      <t>ちょう</t>
    </rPh>
    <rPh sb="6" eb="8">
      <t>よ</t>
    </rPh>
    <rPh sb="9" eb="11">
      <t>はちまん</t>
    </rPh>
    <rPh sb="11" eb="13">
      <t>じんじゃ</t>
    </rPh>
    <phoneticPr fontId="4" type="Hiragana"/>
  </si>
  <si>
    <t>船絵馬</t>
    <rPh sb="0" eb="1">
      <t>ふね</t>
    </rPh>
    <rPh sb="1" eb="3">
      <t>えま</t>
    </rPh>
    <phoneticPr fontId="4" type="Hiragana"/>
  </si>
  <si>
    <t>肥前鳥居</t>
    <rPh sb="0" eb="2">
      <t>ひぜん</t>
    </rPh>
    <rPh sb="2" eb="4">
      <t>とりい</t>
    </rPh>
    <phoneticPr fontId="4" type="Hiragana"/>
  </si>
  <si>
    <t>六地蔵</t>
    <rPh sb="0" eb="1">
      <t>６</t>
    </rPh>
    <rPh sb="1" eb="2">
      <t>じ</t>
    </rPh>
    <rPh sb="2" eb="3">
      <t>くら</t>
    </rPh>
    <phoneticPr fontId="4" type="Hiragana"/>
  </si>
  <si>
    <t>唐津市呼子町加部島</t>
    <rPh sb="0" eb="3">
      <t>か</t>
    </rPh>
    <rPh sb="3" eb="5">
      <t>よ</t>
    </rPh>
    <rPh sb="5" eb="6">
      <t>ちょう</t>
    </rPh>
    <rPh sb="6" eb="9">
      <t>かべしま</t>
    </rPh>
    <phoneticPr fontId="4" type="Hiragana"/>
  </si>
  <si>
    <t>親鸞聖人御絵伝</t>
    <rPh sb="0" eb="2">
      <t>しんらん</t>
    </rPh>
    <rPh sb="2" eb="3">
      <t>せい</t>
    </rPh>
    <rPh sb="3" eb="4">
      <t>じん</t>
    </rPh>
    <rPh sb="4" eb="5">
      <t>お</t>
    </rPh>
    <rPh sb="5" eb="6">
      <t>え</t>
    </rPh>
    <rPh sb="6" eb="7">
      <t>でん</t>
    </rPh>
    <phoneticPr fontId="4" type="Hiragana"/>
  </si>
  <si>
    <t>唐津市呼子町呼子（願海寺）</t>
    <rPh sb="0" eb="3">
      <t>か</t>
    </rPh>
    <rPh sb="3" eb="5">
      <t>よ</t>
    </rPh>
    <rPh sb="5" eb="6">
      <t>ちょう</t>
    </rPh>
    <rPh sb="6" eb="8">
      <t>よ</t>
    </rPh>
    <rPh sb="9" eb="10">
      <t>がん</t>
    </rPh>
    <rPh sb="10" eb="11">
      <t>かい</t>
    </rPh>
    <rPh sb="11" eb="12">
      <t>じ</t>
    </rPh>
    <phoneticPr fontId="4" type="Hiragana"/>
  </si>
  <si>
    <t>天井絵</t>
    <rPh sb="0" eb="2">
      <t>てんじょう</t>
    </rPh>
    <rPh sb="2" eb="3">
      <t>え</t>
    </rPh>
    <phoneticPr fontId="4" type="Hiragana"/>
  </si>
  <si>
    <t>観音坐像</t>
    <rPh sb="0" eb="2">
      <t>かんのん</t>
    </rPh>
    <rPh sb="2" eb="4">
      <t>ざぞう</t>
    </rPh>
    <phoneticPr fontId="4" type="Hiragana"/>
  </si>
  <si>
    <t>唐津市呼子町小川島</t>
    <rPh sb="0" eb="3">
      <t>か</t>
    </rPh>
    <rPh sb="3" eb="5">
      <t>よ</t>
    </rPh>
    <rPh sb="5" eb="6">
      <t>ちょう</t>
    </rPh>
    <rPh sb="6" eb="8">
      <t>おがわ</t>
    </rPh>
    <rPh sb="8" eb="9">
      <t>しま</t>
    </rPh>
    <phoneticPr fontId="4" type="Hiragana"/>
  </si>
  <si>
    <t>深澤家墓石</t>
    <rPh sb="0" eb="2">
      <t>ふかざわ</t>
    </rPh>
    <rPh sb="2" eb="3">
      <t>け</t>
    </rPh>
    <rPh sb="3" eb="5">
      <t>ぼせき</t>
    </rPh>
    <phoneticPr fontId="4" type="Hiragana"/>
  </si>
  <si>
    <t>白山宮内殿</t>
    <rPh sb="0" eb="2">
      <t>しろやま</t>
    </rPh>
    <rPh sb="2" eb="3">
      <t>みや</t>
    </rPh>
    <rPh sb="3" eb="4">
      <t>ない</t>
    </rPh>
    <rPh sb="4" eb="5">
      <t>でん</t>
    </rPh>
    <phoneticPr fontId="4" type="Hiragana"/>
  </si>
  <si>
    <t>唐津市七山白木</t>
    <rPh sb="0" eb="3">
      <t>か</t>
    </rPh>
    <rPh sb="3" eb="5">
      <t>な</t>
    </rPh>
    <rPh sb="5" eb="7">
      <t>しろき</t>
    </rPh>
    <phoneticPr fontId="4" type="Hiragana"/>
  </si>
  <si>
    <t>白山神社　懸仏</t>
    <rPh sb="0" eb="2">
      <t>しろやま</t>
    </rPh>
    <rPh sb="2" eb="4">
      <t>じんじゃ</t>
    </rPh>
    <rPh sb="5" eb="6">
      <t>けん</t>
    </rPh>
    <rPh sb="6" eb="7">
      <t>ふつ</t>
    </rPh>
    <phoneticPr fontId="4" type="Hiragana"/>
  </si>
  <si>
    <t>唐津市七山仁部</t>
    <rPh sb="0" eb="3">
      <t>か</t>
    </rPh>
    <rPh sb="3" eb="5">
      <t>な</t>
    </rPh>
    <rPh sb="5" eb="6">
      <t>じん</t>
    </rPh>
    <rPh sb="6" eb="7">
      <t>ぶ</t>
    </rPh>
    <phoneticPr fontId="4" type="Hiragana"/>
  </si>
  <si>
    <t>石造十一面観音立像</t>
    <rPh sb="0" eb="2">
      <t>せきぞう</t>
    </rPh>
    <rPh sb="2" eb="4">
      <t>１１</t>
    </rPh>
    <rPh sb="4" eb="5">
      <t>めん</t>
    </rPh>
    <rPh sb="5" eb="7">
      <t>かんのん</t>
    </rPh>
    <rPh sb="7" eb="8">
      <t>た</t>
    </rPh>
    <rPh sb="8" eb="9">
      <t>ぞう</t>
    </rPh>
    <phoneticPr fontId="4" type="Hiragana"/>
  </si>
  <si>
    <t>唐津市相知町相知</t>
    <rPh sb="0" eb="3">
      <t>からつし</t>
    </rPh>
    <rPh sb="3" eb="5">
      <t>おうち</t>
    </rPh>
    <rPh sb="5" eb="6">
      <t>まち</t>
    </rPh>
    <rPh sb="6" eb="8">
      <t>おうち</t>
    </rPh>
    <phoneticPr fontId="4" type="Hiragana"/>
  </si>
  <si>
    <t>舞鶴公園のフジ</t>
    <rPh sb="0" eb="2">
      <t>まいづる</t>
    </rPh>
    <rPh sb="2" eb="4">
      <t>こうえん</t>
    </rPh>
    <phoneticPr fontId="4" type="Hiragana"/>
  </si>
  <si>
    <t>唐津市東城内（舞鶴公園）</t>
    <rPh sb="0" eb="3">
      <t>か</t>
    </rPh>
    <rPh sb="3" eb="4">
      <t>ひがし</t>
    </rPh>
    <rPh sb="4" eb="6">
      <t>じょうない</t>
    </rPh>
    <rPh sb="7" eb="9">
      <t>まいづる</t>
    </rPh>
    <rPh sb="9" eb="11">
      <t>こうえん</t>
    </rPh>
    <phoneticPr fontId="4" type="Hiragana"/>
  </si>
  <si>
    <t>洞泉寺のイチョウ</t>
    <rPh sb="0" eb="1">
      <t>ほら</t>
    </rPh>
    <rPh sb="1" eb="2">
      <t>せん</t>
    </rPh>
    <rPh sb="2" eb="3">
      <t>じ</t>
    </rPh>
    <phoneticPr fontId="4" type="Hiragana"/>
  </si>
  <si>
    <t>唐津市東宇木（洞泉寺）</t>
    <rPh sb="0" eb="3">
      <t>か</t>
    </rPh>
    <rPh sb="3" eb="4">
      <t>ひがし</t>
    </rPh>
    <rPh sb="4" eb="6">
      <t>うき</t>
    </rPh>
    <rPh sb="7" eb="8">
      <t>ほら</t>
    </rPh>
    <rPh sb="8" eb="9">
      <t>せん</t>
    </rPh>
    <rPh sb="9" eb="10">
      <t>てら</t>
    </rPh>
    <phoneticPr fontId="4" type="Hiragana"/>
  </si>
  <si>
    <t>神集島のハマユウ群生地</t>
    <rPh sb="0" eb="3">
      <t>かしわじま</t>
    </rPh>
    <rPh sb="8" eb="10">
      <t>ぐんせい</t>
    </rPh>
    <rPh sb="10" eb="11">
      <t>ち</t>
    </rPh>
    <phoneticPr fontId="4" type="Hiragana"/>
  </si>
  <si>
    <t>湊の立神岩</t>
    <rPh sb="0" eb="1">
      <t>みなと</t>
    </rPh>
    <rPh sb="2" eb="3">
      <t>りつ</t>
    </rPh>
    <rPh sb="3" eb="4">
      <t>かみ</t>
    </rPh>
    <rPh sb="4" eb="5">
      <t>いわ</t>
    </rPh>
    <phoneticPr fontId="4" type="Hiragana"/>
  </si>
  <si>
    <t>唐津市湊町</t>
    <rPh sb="0" eb="3">
      <t>か</t>
    </rPh>
    <rPh sb="3" eb="4">
      <t>みなと</t>
    </rPh>
    <rPh sb="4" eb="5">
      <t>まち</t>
    </rPh>
    <phoneticPr fontId="4" type="Hiragana"/>
  </si>
  <si>
    <t>カヤ（框）の木</t>
    <rPh sb="3" eb="4">
      <t>かまち</t>
    </rPh>
    <rPh sb="6" eb="7">
      <t>き</t>
    </rPh>
    <phoneticPr fontId="4" type="Hiragana"/>
  </si>
  <si>
    <t>唐津市厳木町天川</t>
    <rPh sb="0" eb="3">
      <t>か</t>
    </rPh>
    <rPh sb="3" eb="5">
      <t>き</t>
    </rPh>
    <rPh sb="5" eb="6">
      <t>まち</t>
    </rPh>
    <rPh sb="6" eb="8">
      <t>あまがわ</t>
    </rPh>
    <phoneticPr fontId="4" type="Hiragana"/>
  </si>
  <si>
    <t>藤原神社　社叢林</t>
    <rPh sb="0" eb="2">
      <t>ふじわら</t>
    </rPh>
    <rPh sb="2" eb="4">
      <t>じんじゃ</t>
    </rPh>
    <rPh sb="5" eb="6">
      <t>しゃ</t>
    </rPh>
    <rPh sb="6" eb="7">
      <t>くさむら</t>
    </rPh>
    <rPh sb="7" eb="8">
      <t>りん</t>
    </rPh>
    <phoneticPr fontId="4" type="Hiragana"/>
  </si>
  <si>
    <t>唐津市厳木町星領（藤原神社）</t>
    <rPh sb="0" eb="3">
      <t>か</t>
    </rPh>
    <rPh sb="3" eb="5">
      <t>き</t>
    </rPh>
    <rPh sb="5" eb="6">
      <t>まち</t>
    </rPh>
    <rPh sb="6" eb="7">
      <t>ほし</t>
    </rPh>
    <rPh sb="7" eb="8">
      <t>りょう</t>
    </rPh>
    <rPh sb="9" eb="11">
      <t>ふじわら</t>
    </rPh>
    <rPh sb="11" eb="13">
      <t>じんじゃ</t>
    </rPh>
    <phoneticPr fontId="4" type="Hiragana"/>
  </si>
  <si>
    <t>奥平野湿原　動植物群</t>
    <rPh sb="0" eb="1">
      <t>おく</t>
    </rPh>
    <rPh sb="1" eb="3">
      <t>へいや</t>
    </rPh>
    <rPh sb="3" eb="5">
      <t>しつげん</t>
    </rPh>
    <rPh sb="6" eb="9">
      <t>どうしょくぶつ</t>
    </rPh>
    <rPh sb="9" eb="10">
      <t>ぐん</t>
    </rPh>
    <phoneticPr fontId="4" type="Hiragana"/>
  </si>
  <si>
    <t>観音堂ヤブツバキ</t>
    <rPh sb="0" eb="3">
      <t>かんのんどう</t>
    </rPh>
    <phoneticPr fontId="4" type="Hiragana"/>
  </si>
  <si>
    <t>唐津市厳木町中島</t>
    <rPh sb="0" eb="3">
      <t>か</t>
    </rPh>
    <rPh sb="3" eb="5">
      <t>き</t>
    </rPh>
    <rPh sb="5" eb="6">
      <t>まち</t>
    </rPh>
    <rPh sb="6" eb="8">
      <t>なかしま</t>
    </rPh>
    <phoneticPr fontId="4" type="Hiragana"/>
  </si>
  <si>
    <t>志気シャクナゲ</t>
    <rPh sb="0" eb="1">
      <t>し</t>
    </rPh>
    <rPh sb="1" eb="2">
      <t>き</t>
    </rPh>
    <phoneticPr fontId="4" type="Hiragana"/>
  </si>
  <si>
    <t>唐津市北波多志気</t>
    <rPh sb="0" eb="3">
      <t>か</t>
    </rPh>
    <rPh sb="3" eb="6">
      <t>き</t>
    </rPh>
    <rPh sb="6" eb="7">
      <t>し</t>
    </rPh>
    <rPh sb="7" eb="8">
      <t>き</t>
    </rPh>
    <phoneticPr fontId="4" type="Hiragana"/>
  </si>
  <si>
    <t>住吉神社の楠</t>
    <rPh sb="0" eb="2">
      <t>すみよし</t>
    </rPh>
    <rPh sb="2" eb="4">
      <t>じんじゃ</t>
    </rPh>
    <rPh sb="5" eb="6">
      <t>くす</t>
    </rPh>
    <phoneticPr fontId="4" type="Hiragana"/>
  </si>
  <si>
    <t>唐津市肥前町納所（住吉神社）</t>
    <rPh sb="0" eb="3">
      <t>か</t>
    </rPh>
    <rPh sb="3" eb="6">
      <t>ひ</t>
    </rPh>
    <rPh sb="6" eb="7">
      <t>のう</t>
    </rPh>
    <rPh sb="7" eb="8">
      <t>しょ</t>
    </rPh>
    <rPh sb="9" eb="11">
      <t>すみよし</t>
    </rPh>
    <rPh sb="11" eb="13">
      <t>じんじゃ</t>
    </rPh>
    <phoneticPr fontId="4" type="Hiragana"/>
  </si>
  <si>
    <t>浜崎祇園祭</t>
    <rPh sb="0" eb="2">
      <t>はまさき</t>
    </rPh>
    <rPh sb="2" eb="4">
      <t>ぎおん</t>
    </rPh>
    <rPh sb="4" eb="5">
      <t>さい</t>
    </rPh>
    <phoneticPr fontId="4" type="Hiragana"/>
  </si>
  <si>
    <t>唐津市浜玉町浜崎</t>
    <rPh sb="0" eb="3">
      <t>か</t>
    </rPh>
    <rPh sb="3" eb="4">
      <t>ひん</t>
    </rPh>
    <rPh sb="4" eb="5">
      <t>たま</t>
    </rPh>
    <rPh sb="5" eb="6">
      <t>ちょう</t>
    </rPh>
    <rPh sb="6" eb="7">
      <t>ひん</t>
    </rPh>
    <rPh sb="7" eb="8">
      <t>さき</t>
    </rPh>
    <phoneticPr fontId="4" type="Hiragana"/>
  </si>
  <si>
    <t>天川浮立</t>
    <rPh sb="0" eb="2">
      <t>あまがわ</t>
    </rPh>
    <rPh sb="2" eb="4">
      <t>ふりゅう</t>
    </rPh>
    <phoneticPr fontId="4" type="Hiragana"/>
  </si>
  <si>
    <t>星領浮立</t>
    <rPh sb="0" eb="1">
      <t>ほし</t>
    </rPh>
    <rPh sb="1" eb="2">
      <t>りょう</t>
    </rPh>
    <rPh sb="2" eb="4">
      <t>ふりゅう</t>
    </rPh>
    <phoneticPr fontId="4" type="Hiragana"/>
  </si>
  <si>
    <t>唐津市厳木町星領</t>
    <rPh sb="0" eb="3">
      <t>か</t>
    </rPh>
    <rPh sb="3" eb="5">
      <t>き</t>
    </rPh>
    <rPh sb="5" eb="6">
      <t>ちょう</t>
    </rPh>
    <rPh sb="6" eb="7">
      <t>ほし</t>
    </rPh>
    <rPh sb="7" eb="8">
      <t>りょう</t>
    </rPh>
    <phoneticPr fontId="4" type="Hiragana"/>
  </si>
  <si>
    <t>羽熊（大名行列）</t>
    <rPh sb="0" eb="1">
      <t>はね</t>
    </rPh>
    <rPh sb="1" eb="2">
      <t>くま</t>
    </rPh>
    <rPh sb="3" eb="5">
      <t>だいみょう</t>
    </rPh>
    <rPh sb="5" eb="7">
      <t>ぎょうれつ</t>
    </rPh>
    <phoneticPr fontId="4" type="Hiragana"/>
  </si>
  <si>
    <t>小川島鯨唄</t>
    <rPh sb="0" eb="2">
      <t>おがわ</t>
    </rPh>
    <rPh sb="2" eb="3">
      <t>しま</t>
    </rPh>
    <rPh sb="3" eb="4">
      <t>くじら</t>
    </rPh>
    <rPh sb="4" eb="5">
      <t>うた</t>
    </rPh>
    <phoneticPr fontId="4" type="Hiragana"/>
  </si>
  <si>
    <t>小川島鯨骨切り唄保存会</t>
    <rPh sb="0" eb="2">
      <t>おがわ</t>
    </rPh>
    <rPh sb="2" eb="3">
      <t>しま</t>
    </rPh>
    <rPh sb="3" eb="4">
      <t>くじら</t>
    </rPh>
    <rPh sb="4" eb="5">
      <t>ほね</t>
    </rPh>
    <rPh sb="5" eb="6">
      <t>き</t>
    </rPh>
    <rPh sb="7" eb="8">
      <t>うた</t>
    </rPh>
    <rPh sb="8" eb="11">
      <t>ほぞんかい</t>
    </rPh>
    <phoneticPr fontId="4" type="Hiragana"/>
  </si>
  <si>
    <t>小友祇園</t>
    <rPh sb="0" eb="1">
      <t>こ</t>
    </rPh>
    <rPh sb="1" eb="2">
      <t>とも</t>
    </rPh>
    <rPh sb="2" eb="4">
      <t>ぎおん</t>
    </rPh>
    <phoneticPr fontId="4" type="Hiragana"/>
  </si>
  <si>
    <t>大白木「亥の子」さま</t>
    <rPh sb="0" eb="1">
      <t>おお</t>
    </rPh>
    <rPh sb="1" eb="3">
      <t>しらき</t>
    </rPh>
    <rPh sb="4" eb="5">
      <t>い</t>
    </rPh>
    <rPh sb="6" eb="7">
      <t>こ</t>
    </rPh>
    <phoneticPr fontId="4" type="Hiragana"/>
  </si>
  <si>
    <t>唐津市七山白木</t>
    <rPh sb="0" eb="3">
      <t>か</t>
    </rPh>
    <rPh sb="3" eb="5">
      <t>な</t>
    </rPh>
    <rPh sb="5" eb="7">
      <t>しらき</t>
    </rPh>
    <phoneticPr fontId="4" type="Hiragana"/>
  </si>
  <si>
    <t>鬼じゃ鬼じゃ行事</t>
    <rPh sb="0" eb="1">
      <t>おに</t>
    </rPh>
    <rPh sb="3" eb="4">
      <t>おに</t>
    </rPh>
    <rPh sb="6" eb="8">
      <t>ぎょうじ</t>
    </rPh>
    <phoneticPr fontId="4" type="Hiragana"/>
  </si>
  <si>
    <t>唐津市十人町</t>
    <rPh sb="0" eb="3">
      <t>か</t>
    </rPh>
    <rPh sb="3" eb="5">
      <t>じゅうにん</t>
    </rPh>
    <rPh sb="5" eb="6">
      <t>まち</t>
    </rPh>
    <phoneticPr fontId="4" type="Hiragana"/>
  </si>
  <si>
    <t>唐津神祭行列図</t>
    <rPh sb="0" eb="2">
      <t>からつ</t>
    </rPh>
    <rPh sb="2" eb="3">
      <t>かみ</t>
    </rPh>
    <rPh sb="3" eb="4">
      <t>さい</t>
    </rPh>
    <rPh sb="4" eb="6">
      <t>ぎょうれつ</t>
    </rPh>
    <rPh sb="6" eb="7">
      <t>ず</t>
    </rPh>
    <phoneticPr fontId="4" type="Hiragana"/>
  </si>
  <si>
    <t>唐津市西城内（唐津神社）</t>
    <rPh sb="0" eb="3">
      <t>か</t>
    </rPh>
    <rPh sb="3" eb="6">
      <t>にしじょうない</t>
    </rPh>
    <rPh sb="7" eb="9">
      <t>からつ</t>
    </rPh>
    <rPh sb="9" eb="11">
      <t>じんじゃ</t>
    </rPh>
    <phoneticPr fontId="4" type="Hiragana"/>
  </si>
  <si>
    <t>大洋寺の六地蔵塔</t>
    <rPh sb="0" eb="2">
      <t>たいよう</t>
    </rPh>
    <rPh sb="2" eb="3">
      <t>じ</t>
    </rPh>
    <rPh sb="4" eb="5">
      <t>６</t>
    </rPh>
    <rPh sb="5" eb="6">
      <t>ち</t>
    </rPh>
    <rPh sb="6" eb="7">
      <t>くら</t>
    </rPh>
    <rPh sb="7" eb="8">
      <t>とう</t>
    </rPh>
    <phoneticPr fontId="4" type="Hiragana"/>
  </si>
  <si>
    <t>唐津市東十人町（大洋寺）</t>
    <rPh sb="0" eb="3">
      <t>か</t>
    </rPh>
    <rPh sb="3" eb="4">
      <t>ひがし</t>
    </rPh>
    <rPh sb="4" eb="6">
      <t>じゅうにん</t>
    </rPh>
    <rPh sb="6" eb="7">
      <t>まち</t>
    </rPh>
    <rPh sb="8" eb="9">
      <t>だい</t>
    </rPh>
    <rPh sb="9" eb="10">
      <t>よう</t>
    </rPh>
    <rPh sb="10" eb="11">
      <t>じ</t>
    </rPh>
    <phoneticPr fontId="4" type="Hiragana"/>
  </si>
  <si>
    <t>唐津市大石町</t>
    <rPh sb="0" eb="3">
      <t>か</t>
    </rPh>
    <rPh sb="3" eb="6">
      <t>おおいしまち</t>
    </rPh>
    <phoneticPr fontId="4" type="Hiragana"/>
  </si>
  <si>
    <t>浄泰寺の地獄極楽図</t>
    <rPh sb="0" eb="1">
      <t>じょう</t>
    </rPh>
    <rPh sb="1" eb="2">
      <t>たい</t>
    </rPh>
    <rPh sb="2" eb="3">
      <t>じ</t>
    </rPh>
    <rPh sb="4" eb="6">
      <t>じごく</t>
    </rPh>
    <rPh sb="6" eb="8">
      <t>ごくらく</t>
    </rPh>
    <rPh sb="8" eb="9">
      <t>ず</t>
    </rPh>
    <phoneticPr fontId="4" type="Hiragana"/>
  </si>
  <si>
    <t>唐津市弓鷹町（浄泰寺）</t>
    <rPh sb="0" eb="3">
      <t>か</t>
    </rPh>
    <rPh sb="3" eb="4">
      <t>ゆみ</t>
    </rPh>
    <rPh sb="4" eb="5">
      <t>たか</t>
    </rPh>
    <rPh sb="5" eb="6">
      <t>まち</t>
    </rPh>
    <rPh sb="7" eb="8">
      <t>じょう</t>
    </rPh>
    <rPh sb="8" eb="9">
      <t>たい</t>
    </rPh>
    <rPh sb="9" eb="10">
      <t>じ</t>
    </rPh>
    <phoneticPr fontId="4" type="Hiragana"/>
  </si>
  <si>
    <t>神田のカブカブ獅子</t>
    <rPh sb="0" eb="2">
      <t>かんだ</t>
    </rPh>
    <rPh sb="7" eb="9">
      <t>しし</t>
    </rPh>
    <phoneticPr fontId="4" type="Hiragana"/>
  </si>
  <si>
    <t>星領浮立傘鉾掛布</t>
    <rPh sb="0" eb="1">
      <t>ほし</t>
    </rPh>
    <rPh sb="1" eb="2">
      <t>りょう</t>
    </rPh>
    <rPh sb="2" eb="4">
      <t>ふりゅう</t>
    </rPh>
    <rPh sb="4" eb="5">
      <t>かさ</t>
    </rPh>
    <rPh sb="5" eb="6">
      <t>ほこ</t>
    </rPh>
    <rPh sb="6" eb="7">
      <t>かけ</t>
    </rPh>
    <rPh sb="7" eb="8">
      <t>ふ</t>
    </rPh>
    <phoneticPr fontId="4" type="Hiragana"/>
  </si>
  <si>
    <t>石敢当</t>
    <rPh sb="0" eb="1">
      <t>いし</t>
    </rPh>
    <rPh sb="1" eb="2">
      <t>かん</t>
    </rPh>
    <rPh sb="2" eb="3">
      <t>とう</t>
    </rPh>
    <phoneticPr fontId="4" type="Hiragana"/>
  </si>
  <si>
    <t>唐津市北波多下平野</t>
    <rPh sb="0" eb="3">
      <t>か</t>
    </rPh>
    <rPh sb="3" eb="6">
      <t>き</t>
    </rPh>
    <rPh sb="6" eb="7">
      <t>しも</t>
    </rPh>
    <rPh sb="7" eb="9">
      <t>ひらの</t>
    </rPh>
    <phoneticPr fontId="4" type="Hiragana"/>
  </si>
  <si>
    <t>石灯籠</t>
    <rPh sb="0" eb="3">
      <t>いしどうろう</t>
    </rPh>
    <phoneticPr fontId="4" type="Hiragana"/>
  </si>
  <si>
    <t>資料：生涯学習文化財課</t>
    <rPh sb="0" eb="2">
      <t>シリョウ</t>
    </rPh>
    <rPh sb="3" eb="5">
      <t>ショウガイ</t>
    </rPh>
    <rPh sb="5" eb="7">
      <t>ガクシュウ</t>
    </rPh>
    <rPh sb="7" eb="10">
      <t>ブンカザイ</t>
    </rPh>
    <rPh sb="10" eb="11">
      <t>カ</t>
    </rPh>
    <phoneticPr fontId="3"/>
  </si>
  <si>
    <t>７－１５．文化財（№2）</t>
    <rPh sb="5" eb="8">
      <t>ぶんかざい</t>
    </rPh>
    <phoneticPr fontId="4" type="Hiragana"/>
  </si>
  <si>
    <t>(2) 市外所在地</t>
    <rPh sb="4" eb="6">
      <t>シガイ</t>
    </rPh>
    <rPh sb="6" eb="9">
      <t>ショザイチ</t>
    </rPh>
    <phoneticPr fontId="3"/>
  </si>
  <si>
    <t>国指定４件</t>
    <rPh sb="0" eb="1">
      <t>くに</t>
    </rPh>
    <rPh sb="1" eb="3">
      <t>してい</t>
    </rPh>
    <rPh sb="4" eb="5">
      <t>けん</t>
    </rPh>
    <phoneticPr fontId="4" type="Hiragana"/>
  </si>
  <si>
    <t>大阪歴史博物館</t>
    <rPh sb="0" eb="2">
      <t>おおさか</t>
    </rPh>
    <rPh sb="2" eb="4">
      <t>れきし</t>
    </rPh>
    <rPh sb="4" eb="7">
      <t>はくぶつかん</t>
    </rPh>
    <phoneticPr fontId="4" type="Hiragana"/>
  </si>
  <si>
    <t>肥前唐津桜馬場出土品</t>
    <rPh sb="0" eb="2">
      <t>ひぜん</t>
    </rPh>
    <rPh sb="2" eb="3">
      <t>とう</t>
    </rPh>
    <rPh sb="3" eb="4">
      <t>つ</t>
    </rPh>
    <rPh sb="4" eb="5">
      <t>さくら</t>
    </rPh>
    <rPh sb="5" eb="7">
      <t>ばば</t>
    </rPh>
    <rPh sb="7" eb="9">
      <t>しゅつど</t>
    </rPh>
    <rPh sb="9" eb="10">
      <t>ひん</t>
    </rPh>
    <phoneticPr fontId="4" type="Hiragana"/>
  </si>
  <si>
    <t>佐賀県立博物館</t>
    <rPh sb="0" eb="2">
      <t>さが</t>
    </rPh>
    <rPh sb="2" eb="4">
      <t>けんりつ</t>
    </rPh>
    <rPh sb="4" eb="7">
      <t>はくぶつかん</t>
    </rPh>
    <phoneticPr fontId="4" type="Hiragana"/>
  </si>
  <si>
    <t>絹本著色楊柳観音像</t>
    <rPh sb="0" eb="1">
      <t>きぬ</t>
    </rPh>
    <rPh sb="1" eb="2">
      <t>もと</t>
    </rPh>
    <rPh sb="2" eb="3">
      <t>ちょ</t>
    </rPh>
    <rPh sb="3" eb="4">
      <t>いろ</t>
    </rPh>
    <rPh sb="4" eb="5">
      <t>よう</t>
    </rPh>
    <rPh sb="5" eb="6">
      <t>やなぎ</t>
    </rPh>
    <rPh sb="6" eb="8">
      <t>かんのん</t>
    </rPh>
    <rPh sb="8" eb="9">
      <t>ぞう</t>
    </rPh>
    <phoneticPr fontId="4" type="Hiragana"/>
  </si>
  <si>
    <t>唐津市鏡神社（佐賀県立博物館）</t>
    <rPh sb="0" eb="3">
      <t>か</t>
    </rPh>
    <rPh sb="3" eb="4">
      <t>かがみ</t>
    </rPh>
    <rPh sb="4" eb="6">
      <t>じんじゃ</t>
    </rPh>
    <rPh sb="7" eb="10">
      <t>さがけん</t>
    </rPh>
    <rPh sb="10" eb="11">
      <t>りつ</t>
    </rPh>
    <rPh sb="11" eb="14">
      <t>はくぶつかん</t>
    </rPh>
    <phoneticPr fontId="4" type="Hiragana"/>
  </si>
  <si>
    <t>太刀（銘備中国住人吉次）</t>
    <rPh sb="0" eb="1">
      <t>ふと</t>
    </rPh>
    <rPh sb="1" eb="2">
      <t>かたな</t>
    </rPh>
    <rPh sb="3" eb="4">
      <t>めい</t>
    </rPh>
    <rPh sb="4" eb="5">
      <t>び</t>
    </rPh>
    <rPh sb="5" eb="7">
      <t>ちゅうごく</t>
    </rPh>
    <rPh sb="7" eb="9">
      <t>じゅうにん</t>
    </rPh>
    <rPh sb="9" eb="10">
      <t>きち</t>
    </rPh>
    <rPh sb="10" eb="11">
      <t>つぎ</t>
    </rPh>
    <phoneticPr fontId="4" type="Hiragana"/>
  </si>
  <si>
    <t>県指定　8件</t>
    <rPh sb="0" eb="1">
      <t>けん</t>
    </rPh>
    <rPh sb="1" eb="3">
      <t>してい</t>
    </rPh>
    <rPh sb="5" eb="6">
      <t>けん</t>
    </rPh>
    <phoneticPr fontId="4" type="Hiragana"/>
  </si>
  <si>
    <t>鶴田家文書（越前守前系）</t>
    <rPh sb="0" eb="3">
      <t>つるだけ</t>
    </rPh>
    <rPh sb="3" eb="5">
      <t>ぶんしょ</t>
    </rPh>
    <rPh sb="6" eb="8">
      <t>えちぜん</t>
    </rPh>
    <rPh sb="8" eb="9">
      <t>しゅ</t>
    </rPh>
    <rPh sb="9" eb="10">
      <t>ぜん</t>
    </rPh>
    <rPh sb="10" eb="11">
      <t>けい</t>
    </rPh>
    <phoneticPr fontId="4" type="Hiragana"/>
  </si>
  <si>
    <t>唐津市東唐津（佐賀県立博物館）</t>
    <rPh sb="0" eb="3">
      <t>からつし</t>
    </rPh>
    <rPh sb="3" eb="4">
      <t>ひがし</t>
    </rPh>
    <rPh sb="4" eb="6">
      <t>からつ</t>
    </rPh>
    <rPh sb="7" eb="10">
      <t>さがけん</t>
    </rPh>
    <rPh sb="10" eb="11">
      <t>りつ</t>
    </rPh>
    <rPh sb="11" eb="14">
      <t>はくぶつかん</t>
    </rPh>
    <phoneticPr fontId="4" type="Hiragana"/>
  </si>
  <si>
    <t>H 9. 5. 9</t>
    <phoneticPr fontId="4" type="Hiragana"/>
  </si>
  <si>
    <t>宇木鶴崎出土有柄銅剣</t>
    <rPh sb="0" eb="2">
      <t>うき</t>
    </rPh>
    <rPh sb="2" eb="3">
      <t>つる</t>
    </rPh>
    <rPh sb="3" eb="4">
      <t>さき</t>
    </rPh>
    <rPh sb="4" eb="6">
      <t>しゅつど</t>
    </rPh>
    <rPh sb="6" eb="7">
      <t>ゆう</t>
    </rPh>
    <rPh sb="7" eb="8">
      <t>え</t>
    </rPh>
    <rPh sb="8" eb="9">
      <t>どう</t>
    </rPh>
    <rPh sb="9" eb="10">
      <t>けん</t>
    </rPh>
    <phoneticPr fontId="4" type="Hiragana"/>
  </si>
  <si>
    <t>佐賀県立博物館</t>
    <rPh sb="0" eb="3">
      <t>さがけん</t>
    </rPh>
    <rPh sb="3" eb="4">
      <t>りつ</t>
    </rPh>
    <rPh sb="4" eb="7">
      <t>はくぶつかん</t>
    </rPh>
    <phoneticPr fontId="4" type="Hiragana"/>
  </si>
  <si>
    <t>田島遺跡出土日光鏡</t>
    <rPh sb="0" eb="2">
      <t>たじま</t>
    </rPh>
    <rPh sb="2" eb="4">
      <t>いせき</t>
    </rPh>
    <rPh sb="4" eb="6">
      <t>しゅつど</t>
    </rPh>
    <rPh sb="6" eb="8">
      <t>にっこう</t>
    </rPh>
    <rPh sb="8" eb="9">
      <t>かがみ</t>
    </rPh>
    <phoneticPr fontId="4" type="Hiragana"/>
  </si>
  <si>
    <t>せせり谷経塚出土品</t>
    <rPh sb="3" eb="4">
      <t>たに</t>
    </rPh>
    <rPh sb="4" eb="6">
      <t>きょうづか</t>
    </rPh>
    <rPh sb="6" eb="7">
      <t>しゅつ</t>
    </rPh>
    <rPh sb="7" eb="8">
      <t>つち</t>
    </rPh>
    <rPh sb="8" eb="9">
      <t>ひん</t>
    </rPh>
    <phoneticPr fontId="4" type="Hiragana"/>
  </si>
  <si>
    <t>牡丹文鎗金合子</t>
    <rPh sb="0" eb="2">
      <t>ぼたん</t>
    </rPh>
    <rPh sb="2" eb="3">
      <t>ぶん</t>
    </rPh>
    <rPh sb="3" eb="4">
      <t>やり</t>
    </rPh>
    <rPh sb="4" eb="5">
      <t>きん</t>
    </rPh>
    <rPh sb="5" eb="6">
      <t>ごう</t>
    </rPh>
    <rPh sb="6" eb="7">
      <t>こ</t>
    </rPh>
    <phoneticPr fontId="4" type="Hiragana"/>
  </si>
  <si>
    <t>唐津市十人町少林寺（佐賀県立博物館）</t>
    <rPh sb="0" eb="3">
      <t>か</t>
    </rPh>
    <rPh sb="3" eb="5">
      <t>じゅうにん</t>
    </rPh>
    <rPh sb="5" eb="6">
      <t>まち</t>
    </rPh>
    <rPh sb="6" eb="9">
      <t>しょうりんじ</t>
    </rPh>
    <rPh sb="10" eb="13">
      <t>さがけん</t>
    </rPh>
    <rPh sb="13" eb="14">
      <t>りつ</t>
    </rPh>
    <rPh sb="14" eb="17">
      <t>はくぶつかん</t>
    </rPh>
    <phoneticPr fontId="4" type="Hiragana"/>
  </si>
  <si>
    <t>徳須恵遺跡出土銅鉾</t>
    <rPh sb="0" eb="1">
      <t>とく</t>
    </rPh>
    <rPh sb="1" eb="2">
      <t>す</t>
    </rPh>
    <rPh sb="2" eb="3">
      <t>え</t>
    </rPh>
    <rPh sb="3" eb="5">
      <t>いせき</t>
    </rPh>
    <rPh sb="5" eb="7">
      <t>しゅつど</t>
    </rPh>
    <rPh sb="7" eb="8">
      <t>どう</t>
    </rPh>
    <rPh sb="8" eb="9">
      <t>ほこ</t>
    </rPh>
    <phoneticPr fontId="4" type="Hiragana"/>
  </si>
  <si>
    <t>唐津市教育委員会（佐賀県立博物館）</t>
    <rPh sb="0" eb="3">
      <t>か</t>
    </rPh>
    <rPh sb="3" eb="5">
      <t>きょういく</t>
    </rPh>
    <rPh sb="5" eb="7">
      <t>いいん</t>
    </rPh>
    <rPh sb="7" eb="8">
      <t>かい</t>
    </rPh>
    <phoneticPr fontId="4" type="Hiragana"/>
  </si>
  <si>
    <t>宇木汲田遺跡出土遺物</t>
    <rPh sb="0" eb="2">
      <t>うき</t>
    </rPh>
    <rPh sb="2" eb="3">
      <t>きゅう</t>
    </rPh>
    <rPh sb="3" eb="4">
      <t>た</t>
    </rPh>
    <rPh sb="4" eb="6">
      <t>いせき</t>
    </rPh>
    <rPh sb="6" eb="8">
      <t>しゅつど</t>
    </rPh>
    <rPh sb="8" eb="10">
      <t>いぶつ</t>
    </rPh>
    <phoneticPr fontId="4" type="Hiragana"/>
  </si>
  <si>
    <t>古園遺跡経塚出土遺物</t>
    <rPh sb="0" eb="1">
      <t>ふる</t>
    </rPh>
    <rPh sb="1" eb="2">
      <t>その</t>
    </rPh>
    <rPh sb="2" eb="4">
      <t>いせき</t>
    </rPh>
    <rPh sb="4" eb="6">
      <t>きょうづか</t>
    </rPh>
    <rPh sb="6" eb="8">
      <t>しゅつど</t>
    </rPh>
    <rPh sb="8" eb="10">
      <t>いぶつ</t>
    </rPh>
    <phoneticPr fontId="4" type="Hiragana"/>
  </si>
  <si>
    <t>佐賀県教育委員会</t>
    <rPh sb="0" eb="3">
      <t>さがけん</t>
    </rPh>
    <rPh sb="3" eb="5">
      <t>きょういく</t>
    </rPh>
    <rPh sb="5" eb="8">
      <t>いいんかい</t>
    </rPh>
    <phoneticPr fontId="4" type="Hiragana"/>
  </si>
  <si>
    <t>市指定</t>
    <rPh sb="0" eb="1">
      <t>し</t>
    </rPh>
    <rPh sb="1" eb="3">
      <t>してい</t>
    </rPh>
    <phoneticPr fontId="4" type="Hiragana"/>
  </si>
  <si>
    <t>波多三河守親直筆文書</t>
    <rPh sb="0" eb="2">
      <t>はた</t>
    </rPh>
    <rPh sb="2" eb="3">
      <t>３</t>
    </rPh>
    <rPh sb="3" eb="4">
      <t>かわ</t>
    </rPh>
    <rPh sb="4" eb="5">
      <t>しゅ</t>
    </rPh>
    <rPh sb="5" eb="6">
      <t>おや</t>
    </rPh>
    <rPh sb="6" eb="7">
      <t>ちょく</t>
    </rPh>
    <rPh sb="7" eb="8">
      <t>ふで</t>
    </rPh>
    <rPh sb="8" eb="10">
      <t>ぶんしょ</t>
    </rPh>
    <phoneticPr fontId="4" type="Hiragana"/>
  </si>
  <si>
    <t>唐津市教育委員会（佐賀県立博物館）</t>
    <rPh sb="0" eb="3">
      <t>か</t>
    </rPh>
    <rPh sb="3" eb="5">
      <t>きょういく</t>
    </rPh>
    <rPh sb="5" eb="7">
      <t>いいん</t>
    </rPh>
    <rPh sb="7" eb="8">
      <t>かい</t>
    </rPh>
    <rPh sb="9" eb="12">
      <t>さがけん</t>
    </rPh>
    <rPh sb="12" eb="13">
      <t>りつ</t>
    </rPh>
    <rPh sb="13" eb="16">
      <t>はくぶつかん</t>
    </rPh>
    <phoneticPr fontId="4" type="Hiragana"/>
  </si>
  <si>
    <t>(3) 登録文化財</t>
    <rPh sb="4" eb="6">
      <t>トウロク</t>
    </rPh>
    <rPh sb="6" eb="9">
      <t>ブンカザイ</t>
    </rPh>
    <phoneticPr fontId="3"/>
  </si>
  <si>
    <t xml:space="preserve"> 登録有形文化財（建造物）</t>
    <rPh sb="1" eb="3">
      <t>とうろく</t>
    </rPh>
    <rPh sb="3" eb="5">
      <t>ゆうけい</t>
    </rPh>
    <rPh sb="5" eb="8">
      <t>ぶんかざい</t>
    </rPh>
    <rPh sb="9" eb="12">
      <t>けんぞうぶつ</t>
    </rPh>
    <phoneticPr fontId="4" type="Hiragana"/>
  </si>
  <si>
    <t>竹屋</t>
    <rPh sb="0" eb="1">
      <t>たけ</t>
    </rPh>
    <rPh sb="1" eb="2">
      <t>や</t>
    </rPh>
    <phoneticPr fontId="4" type="Hiragana"/>
  </si>
  <si>
    <t>唐津市中町</t>
    <rPh sb="0" eb="3">
      <t>か</t>
    </rPh>
    <rPh sb="3" eb="5">
      <t>なかまち</t>
    </rPh>
    <phoneticPr fontId="4" type="Hiragana"/>
  </si>
  <si>
    <t>旧杵島炭鉱大鶴鉱業所第二坑口</t>
    <rPh sb="0" eb="1">
      <t>きゅう</t>
    </rPh>
    <rPh sb="1" eb="3">
      <t>きしま</t>
    </rPh>
    <rPh sb="3" eb="5">
      <t>たんこう</t>
    </rPh>
    <rPh sb="5" eb="6">
      <t>だい</t>
    </rPh>
    <rPh sb="6" eb="7">
      <t>つる</t>
    </rPh>
    <rPh sb="7" eb="9">
      <t>こうぎょう</t>
    </rPh>
    <rPh sb="9" eb="10">
      <t>しょ</t>
    </rPh>
    <rPh sb="10" eb="11">
      <t>だい</t>
    </rPh>
    <rPh sb="11" eb="12">
      <t>２</t>
    </rPh>
    <rPh sb="12" eb="13">
      <t>こう</t>
    </rPh>
    <rPh sb="13" eb="14">
      <t>ぐち</t>
    </rPh>
    <phoneticPr fontId="4" type="Hiragana"/>
  </si>
  <si>
    <t>医王寺本堂</t>
    <rPh sb="0" eb="1">
      <t>い</t>
    </rPh>
    <rPh sb="1" eb="2">
      <t>おう</t>
    </rPh>
    <rPh sb="2" eb="3">
      <t>てら</t>
    </rPh>
    <rPh sb="3" eb="5">
      <t>ほんどう</t>
    </rPh>
    <phoneticPr fontId="4" type="Hiragana"/>
  </si>
  <si>
    <t>唐津市相知町黒岩</t>
    <rPh sb="0" eb="3">
      <t>からつし</t>
    </rPh>
    <rPh sb="3" eb="6">
      <t>おうちちょう</t>
    </rPh>
    <rPh sb="6" eb="8">
      <t>くろいわ</t>
    </rPh>
    <phoneticPr fontId="4" type="Hiragana"/>
  </si>
  <si>
    <t>〃</t>
  </si>
  <si>
    <t>医王寺山門</t>
    <rPh sb="0" eb="3">
      <t>いおうじ</t>
    </rPh>
    <rPh sb="3" eb="5">
      <t>さんもん</t>
    </rPh>
    <phoneticPr fontId="4" type="Hiragana"/>
  </si>
  <si>
    <t>旧村上歯科医院（中町カーサ）</t>
    <rPh sb="0" eb="1">
      <t>きゅう</t>
    </rPh>
    <rPh sb="1" eb="3">
      <t>むらかみ</t>
    </rPh>
    <rPh sb="3" eb="5">
      <t>しか</t>
    </rPh>
    <rPh sb="5" eb="7">
      <t>いいん</t>
    </rPh>
    <rPh sb="8" eb="10">
      <t>なかまち</t>
    </rPh>
    <phoneticPr fontId="4" type="Hiragana"/>
  </si>
  <si>
    <t>唐津市中町</t>
    <rPh sb="0" eb="3">
      <t>からつし</t>
    </rPh>
    <rPh sb="3" eb="5">
      <t>なかまち</t>
    </rPh>
    <phoneticPr fontId="4" type="Hiragana"/>
  </si>
  <si>
    <t>町家カフェぜん</t>
    <rPh sb="0" eb="1">
      <t>まち</t>
    </rPh>
    <rPh sb="1" eb="2">
      <t>いえ</t>
    </rPh>
    <phoneticPr fontId="4" type="Hiragana"/>
  </si>
  <si>
    <t>唐津市坊主町</t>
    <rPh sb="0" eb="3">
      <t>からつし</t>
    </rPh>
    <rPh sb="3" eb="6">
      <t>ぼうずまち</t>
    </rPh>
    <phoneticPr fontId="4" type="Hiragana"/>
  </si>
  <si>
    <t>旅館綿屋本館</t>
    <rPh sb="0" eb="2">
      <t>りょかん</t>
    </rPh>
    <rPh sb="2" eb="4">
      <t>わたや</t>
    </rPh>
    <rPh sb="4" eb="6">
      <t>ほんかん</t>
    </rPh>
    <phoneticPr fontId="4" type="Hiragana"/>
  </si>
  <si>
    <t>唐津市大名小路</t>
    <rPh sb="0" eb="3">
      <t>からつし</t>
    </rPh>
    <rPh sb="3" eb="5">
      <t>だいみょう</t>
    </rPh>
    <rPh sb="5" eb="7">
      <t>こうじ</t>
    </rPh>
    <phoneticPr fontId="4" type="Hiragana"/>
  </si>
  <si>
    <t>旅館綿屋洋館</t>
    <rPh sb="0" eb="2">
      <t>りょかん</t>
    </rPh>
    <rPh sb="2" eb="4">
      <t>わたや</t>
    </rPh>
    <rPh sb="4" eb="6">
      <t>ようかん</t>
    </rPh>
    <phoneticPr fontId="4" type="Hiragana"/>
  </si>
  <si>
    <t>大谷川隧道</t>
    <rPh sb="0" eb="2">
      <t>おおたに</t>
    </rPh>
    <rPh sb="2" eb="3">
      <t>かわ</t>
    </rPh>
    <rPh sb="3" eb="5">
      <t>ずいどう</t>
    </rPh>
    <phoneticPr fontId="4" type="Hiragana"/>
  </si>
  <si>
    <t>唐津市千々賀</t>
    <rPh sb="0" eb="3">
      <t>からつし</t>
    </rPh>
    <rPh sb="3" eb="6">
      <t>ちちか</t>
    </rPh>
    <phoneticPr fontId="4" type="Hiragana"/>
  </si>
  <si>
    <t>水野旅館　観風亭</t>
    <rPh sb="0" eb="2">
      <t>みずの</t>
    </rPh>
    <rPh sb="2" eb="4">
      <t>りょかん</t>
    </rPh>
    <rPh sb="5" eb="6">
      <t>かん</t>
    </rPh>
    <rPh sb="6" eb="7">
      <t>ぷう</t>
    </rPh>
    <rPh sb="7" eb="8">
      <t>てい</t>
    </rPh>
    <phoneticPr fontId="4" type="Hiragana"/>
  </si>
  <si>
    <t>唐津市東城内</t>
    <rPh sb="0" eb="3">
      <t>からつし</t>
    </rPh>
    <rPh sb="3" eb="4">
      <t>ひがし</t>
    </rPh>
    <rPh sb="4" eb="6">
      <t>じょうない</t>
    </rPh>
    <phoneticPr fontId="4" type="Hiragana"/>
  </si>
  <si>
    <t>水野旅館　門</t>
    <rPh sb="0" eb="2">
      <t>みずの</t>
    </rPh>
    <rPh sb="2" eb="4">
      <t>りょかん</t>
    </rPh>
    <rPh sb="5" eb="6">
      <t>もん</t>
    </rPh>
    <phoneticPr fontId="4" type="Hiragana"/>
  </si>
  <si>
    <t>７－１４．体育施設の利用状況</t>
    <rPh sb="5" eb="7">
      <t>タイイク</t>
    </rPh>
    <rPh sb="7" eb="9">
      <t>シセツ</t>
    </rPh>
    <rPh sb="10" eb="12">
      <t>リヨウ</t>
    </rPh>
    <rPh sb="12" eb="14">
      <t>ジョウキョウ</t>
    </rPh>
    <phoneticPr fontId="3"/>
  </si>
  <si>
    <t>(1) 唐津地区</t>
    <rPh sb="4" eb="6">
      <t>カラツ</t>
    </rPh>
    <rPh sb="6" eb="8">
      <t>チク</t>
    </rPh>
    <phoneticPr fontId="3"/>
  </si>
  <si>
    <t>区　　　　　分</t>
    <rPh sb="0" eb="1">
      <t>ク</t>
    </rPh>
    <rPh sb="6" eb="7">
      <t>ブン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</si>
  <si>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</si>
  <si>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</si>
  <si>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</si>
  <si>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</si>
  <si>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</si>
  <si>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</si>
  <si>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</si>
  <si>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</si>
  <si>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</si>
  <si>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</si>
  <si>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</si>
  <si>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</si>
  <si>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</si>
  <si>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</si>
  <si>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</si>
  <si>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唐津市文化体育館</t>
    <rPh sb="0" eb="3">
      <t>カラツシ</t>
    </rPh>
    <rPh sb="3" eb="5">
      <t>ブンカ</t>
    </rPh>
    <rPh sb="5" eb="7">
      <t>タイイク</t>
    </rPh>
    <rPh sb="7" eb="8">
      <t>カン</t>
    </rPh>
    <phoneticPr fontId="3"/>
  </si>
  <si>
    <t>唐津市野球場</t>
    <rPh sb="0" eb="3">
      <t>カラツシ</t>
    </rPh>
    <rPh sb="3" eb="5">
      <t>ヤキュウ</t>
    </rPh>
    <rPh sb="5" eb="6">
      <t>ジョウ</t>
    </rPh>
    <phoneticPr fontId="3"/>
  </si>
  <si>
    <t>松浦河畔公園野球場</t>
    <rPh sb="0" eb="2">
      <t>マツウラ</t>
    </rPh>
    <rPh sb="2" eb="4">
      <t>カハン</t>
    </rPh>
    <rPh sb="4" eb="6">
      <t>コウエン</t>
    </rPh>
    <rPh sb="6" eb="8">
      <t>ヤキュウ</t>
    </rPh>
    <rPh sb="8" eb="9">
      <t>ジョウ</t>
    </rPh>
    <phoneticPr fontId="3"/>
  </si>
  <si>
    <t>山本野球場</t>
    <rPh sb="0" eb="2">
      <t>ヤマモト</t>
    </rPh>
    <rPh sb="2" eb="4">
      <t>ヤキュウ</t>
    </rPh>
    <rPh sb="4" eb="5">
      <t>ジョウ</t>
    </rPh>
    <phoneticPr fontId="3"/>
  </si>
  <si>
    <t>神田野球場</t>
    <rPh sb="0" eb="2">
      <t>コウダ</t>
    </rPh>
    <rPh sb="2" eb="4">
      <t>ヤキュウ</t>
    </rPh>
    <rPh sb="4" eb="5">
      <t>ジョウ</t>
    </rPh>
    <phoneticPr fontId="3"/>
  </si>
  <si>
    <t>唐津市陸上競技場</t>
    <rPh sb="0" eb="3">
      <t>カラツシ</t>
    </rPh>
    <rPh sb="3" eb="5">
      <t>リクジョウ</t>
    </rPh>
    <rPh sb="5" eb="8">
      <t>キョウギジョウ</t>
    </rPh>
    <phoneticPr fontId="3"/>
  </si>
  <si>
    <t>唐津市庭球場</t>
    <rPh sb="0" eb="3">
      <t>カラツシ</t>
    </rPh>
    <rPh sb="3" eb="5">
      <t>テイキュウ</t>
    </rPh>
    <rPh sb="5" eb="6">
      <t>ジョウ</t>
    </rPh>
    <phoneticPr fontId="3"/>
  </si>
  <si>
    <t>松浦河畔公園庭球場</t>
    <rPh sb="0" eb="2">
      <t>マツウラ</t>
    </rPh>
    <rPh sb="2" eb="4">
      <t>カハン</t>
    </rPh>
    <rPh sb="4" eb="6">
      <t>コウエン</t>
    </rPh>
    <rPh sb="6" eb="8">
      <t>テイキュウ</t>
    </rPh>
    <rPh sb="8" eb="9">
      <t>ジョウ</t>
    </rPh>
    <phoneticPr fontId="3"/>
  </si>
  <si>
    <t>唐津市屋内プール</t>
    <rPh sb="0" eb="3">
      <t>カラツシ</t>
    </rPh>
    <rPh sb="3" eb="5">
      <t>オクナイ</t>
    </rPh>
    <phoneticPr fontId="3"/>
  </si>
  <si>
    <t>中瀬プール(夏休み期間)</t>
    <rPh sb="0" eb="1">
      <t>ナカ</t>
    </rPh>
    <rPh sb="1" eb="2">
      <t>セ</t>
    </rPh>
    <rPh sb="6" eb="8">
      <t>ナツヤス</t>
    </rPh>
    <rPh sb="9" eb="11">
      <t>キカン</t>
    </rPh>
    <phoneticPr fontId="3"/>
  </si>
  <si>
    <t>-</t>
    <phoneticPr fontId="3"/>
  </si>
  <si>
    <t>-</t>
  </si>
  <si>
    <t>屋内児童プール(夏休み期間)</t>
    <rPh sb="0" eb="2">
      <t>オクナイ</t>
    </rPh>
    <rPh sb="2" eb="4">
      <t>ジドウ</t>
    </rPh>
    <phoneticPr fontId="3"/>
  </si>
  <si>
    <t>松浦川運動広場</t>
    <rPh sb="0" eb="2">
      <t>マツウラ</t>
    </rPh>
    <rPh sb="2" eb="3">
      <t>カワ</t>
    </rPh>
    <rPh sb="3" eb="5">
      <t>ウンドウ</t>
    </rPh>
    <rPh sb="5" eb="7">
      <t>ヒロバ</t>
    </rPh>
    <phoneticPr fontId="3"/>
  </si>
  <si>
    <t>河畔公園洋弓場</t>
    <rPh sb="0" eb="2">
      <t>カハン</t>
    </rPh>
    <rPh sb="2" eb="4">
      <t>コウエン</t>
    </rPh>
    <rPh sb="4" eb="6">
      <t>ヨウキュウ</t>
    </rPh>
    <rPh sb="6" eb="7">
      <t>ジョウ</t>
    </rPh>
    <phoneticPr fontId="3"/>
  </si>
  <si>
    <t>東部少年武道館</t>
    <rPh sb="0" eb="2">
      <t>トウブ</t>
    </rPh>
    <rPh sb="2" eb="4">
      <t>ショウネン</t>
    </rPh>
    <rPh sb="4" eb="7">
      <t>ブドウカン</t>
    </rPh>
    <phoneticPr fontId="3"/>
  </si>
  <si>
    <t>浄水センター運動広場</t>
    <rPh sb="0" eb="2">
      <t>ジョウスイ</t>
    </rPh>
    <rPh sb="6" eb="8">
      <t>ウンドウ</t>
    </rPh>
    <rPh sb="8" eb="10">
      <t>ヒロバ</t>
    </rPh>
    <phoneticPr fontId="3"/>
  </si>
  <si>
    <t>河畔公園ラグビー・サッカー場</t>
    <rPh sb="0" eb="2">
      <t>カハン</t>
    </rPh>
    <rPh sb="2" eb="4">
      <t>コウエン</t>
    </rPh>
    <rPh sb="13" eb="14">
      <t>ジョウ</t>
    </rPh>
    <phoneticPr fontId="3"/>
  </si>
  <si>
    <t>松浦川ボートハウス</t>
    <rPh sb="0" eb="2">
      <t>マツウラ</t>
    </rPh>
    <rPh sb="2" eb="3">
      <t>ガワ</t>
    </rPh>
    <phoneticPr fontId="3"/>
  </si>
  <si>
    <t>文化体育館分館</t>
    <rPh sb="0" eb="2">
      <t>ブンカ</t>
    </rPh>
    <rPh sb="2" eb="4">
      <t>タイイク</t>
    </rPh>
    <rPh sb="4" eb="5">
      <t>カン</t>
    </rPh>
    <rPh sb="5" eb="7">
      <t>ブンカン</t>
    </rPh>
    <phoneticPr fontId="3"/>
  </si>
  <si>
    <t>(2) 浜玉地区</t>
    <rPh sb="4" eb="6">
      <t>ハマタマ</t>
    </rPh>
    <rPh sb="6" eb="8">
      <t>チク</t>
    </rPh>
    <phoneticPr fontId="3"/>
  </si>
  <si>
    <t>浜玉社会体育館</t>
    <rPh sb="0" eb="2">
      <t>ハマタマ</t>
    </rPh>
    <rPh sb="2" eb="4">
      <t>シャカイ</t>
    </rPh>
    <rPh sb="4" eb="6">
      <t>タイイク</t>
    </rPh>
    <rPh sb="6" eb="7">
      <t>カン</t>
    </rPh>
    <phoneticPr fontId="3"/>
  </si>
  <si>
    <t>浜玉ひれふりの里グラウンド</t>
    <rPh sb="0" eb="2">
      <t>ハマタマ</t>
    </rPh>
    <rPh sb="7" eb="8">
      <t>サト</t>
    </rPh>
    <phoneticPr fontId="3"/>
  </si>
  <si>
    <t>平原運動広場</t>
    <rPh sb="0" eb="1">
      <t>ヒラ</t>
    </rPh>
    <rPh sb="1" eb="2">
      <t>ハラ</t>
    </rPh>
    <rPh sb="2" eb="4">
      <t>ウンドウ</t>
    </rPh>
    <rPh sb="4" eb="6">
      <t>ヒロバ</t>
    </rPh>
    <phoneticPr fontId="3"/>
  </si>
  <si>
    <t>浜玉相撲場</t>
    <rPh sb="0" eb="2">
      <t>ハマタマ</t>
    </rPh>
    <rPh sb="2" eb="4">
      <t>スモウ</t>
    </rPh>
    <rPh sb="4" eb="5">
      <t>ジョウ</t>
    </rPh>
    <phoneticPr fontId="3"/>
  </si>
  <si>
    <t>(3) 厳木地区</t>
    <rPh sb="4" eb="6">
      <t>キュウラギ</t>
    </rPh>
    <rPh sb="6" eb="8">
      <t>チク</t>
    </rPh>
    <phoneticPr fontId="3"/>
  </si>
  <si>
    <t>コミュニティーセンター(体育館)</t>
    <rPh sb="12" eb="14">
      <t>タイイク</t>
    </rPh>
    <rPh sb="14" eb="15">
      <t>カン</t>
    </rPh>
    <phoneticPr fontId="3"/>
  </si>
  <si>
    <t>岩屋プール</t>
    <rPh sb="0" eb="1">
      <t>イワ</t>
    </rPh>
    <rPh sb="1" eb="2">
      <t>ヤ</t>
    </rPh>
    <phoneticPr fontId="3"/>
  </si>
  <si>
    <t>厳木広瀬運動広場</t>
    <rPh sb="0" eb="2">
      <t>キュウラギ</t>
    </rPh>
    <rPh sb="2" eb="4">
      <t>ヒロセ</t>
    </rPh>
    <rPh sb="4" eb="6">
      <t>ウンドウ</t>
    </rPh>
    <rPh sb="6" eb="8">
      <t>ヒロバ</t>
    </rPh>
    <phoneticPr fontId="3"/>
  </si>
  <si>
    <t>厳木浪瀬運動広場</t>
    <rPh sb="0" eb="2">
      <t>キュウラギ</t>
    </rPh>
    <rPh sb="2" eb="3">
      <t>ナミ</t>
    </rPh>
    <rPh sb="3" eb="4">
      <t>セ</t>
    </rPh>
    <rPh sb="4" eb="6">
      <t>ウンドウ</t>
    </rPh>
    <rPh sb="6" eb="8">
      <t>ヒロバ</t>
    </rPh>
    <phoneticPr fontId="3"/>
  </si>
  <si>
    <t>厳木岩屋運動広場</t>
    <rPh sb="0" eb="2">
      <t>キュウラギ</t>
    </rPh>
    <rPh sb="2" eb="4">
      <t>イワヤ</t>
    </rPh>
    <rPh sb="4" eb="6">
      <t>ウンドウ</t>
    </rPh>
    <rPh sb="6" eb="8">
      <t>ヒロバ</t>
    </rPh>
    <phoneticPr fontId="3"/>
  </si>
  <si>
    <t>厳木浦川内運動広場</t>
    <rPh sb="0" eb="2">
      <t>キュウラギ</t>
    </rPh>
    <rPh sb="2" eb="3">
      <t>ウラ</t>
    </rPh>
    <rPh sb="3" eb="5">
      <t>カワチ</t>
    </rPh>
    <rPh sb="5" eb="7">
      <t>ウンドウ</t>
    </rPh>
    <rPh sb="7" eb="9">
      <t>ヒロバ</t>
    </rPh>
    <phoneticPr fontId="3"/>
  </si>
  <si>
    <t>厳木広川運動広場</t>
    <rPh sb="0" eb="2">
      <t>キュウラギ</t>
    </rPh>
    <rPh sb="2" eb="4">
      <t>ヒロカワ</t>
    </rPh>
    <rPh sb="4" eb="6">
      <t>ウンドウ</t>
    </rPh>
    <rPh sb="6" eb="8">
      <t>ヒロバ</t>
    </rPh>
    <phoneticPr fontId="3"/>
  </si>
  <si>
    <t>厳木運動広場</t>
    <rPh sb="0" eb="2">
      <t>キュウラギ</t>
    </rPh>
    <rPh sb="2" eb="4">
      <t>ウンドウ</t>
    </rPh>
    <rPh sb="4" eb="6">
      <t>ヒロバ</t>
    </rPh>
    <phoneticPr fontId="3"/>
  </si>
  <si>
    <t>厳木平之運動広場</t>
    <rPh sb="0" eb="2">
      <t>キュウラギ</t>
    </rPh>
    <rPh sb="2" eb="3">
      <t>ヒラ</t>
    </rPh>
    <rPh sb="3" eb="4">
      <t>ノ</t>
    </rPh>
    <rPh sb="4" eb="6">
      <t>ウンドウ</t>
    </rPh>
    <rPh sb="6" eb="8">
      <t>ヒロバ</t>
    </rPh>
    <phoneticPr fontId="3"/>
  </si>
  <si>
    <t>厳木相撲場（屋外）</t>
    <rPh sb="0" eb="2">
      <t>キュウラギ</t>
    </rPh>
    <rPh sb="2" eb="4">
      <t>スモウ</t>
    </rPh>
    <rPh sb="4" eb="5">
      <t>ジョウ</t>
    </rPh>
    <rPh sb="6" eb="8">
      <t>オクガイ</t>
    </rPh>
    <phoneticPr fontId="3"/>
  </si>
  <si>
    <t>厳木ゲートボール場</t>
    <rPh sb="0" eb="2">
      <t>キュウラギ</t>
    </rPh>
    <rPh sb="8" eb="9">
      <t>ジョウ</t>
    </rPh>
    <phoneticPr fontId="3"/>
  </si>
  <si>
    <t>本山ゲートボール場</t>
    <rPh sb="0" eb="2">
      <t>モトヤマ</t>
    </rPh>
    <rPh sb="8" eb="9">
      <t>ジョウ</t>
    </rPh>
    <phoneticPr fontId="3"/>
  </si>
  <si>
    <t>厳木本山体育館</t>
    <rPh sb="0" eb="2">
      <t>キュウラギ</t>
    </rPh>
    <rPh sb="2" eb="4">
      <t>モトヤマ</t>
    </rPh>
    <rPh sb="4" eb="7">
      <t>タイイクカン</t>
    </rPh>
    <phoneticPr fontId="3"/>
  </si>
  <si>
    <t>(4) 相知地区</t>
    <rPh sb="4" eb="6">
      <t>オウチ</t>
    </rPh>
    <rPh sb="6" eb="8">
      <t>チク</t>
    </rPh>
    <phoneticPr fontId="3"/>
  </si>
  <si>
    <t>天徳の丘運動公園</t>
    <rPh sb="0" eb="2">
      <t>テントク</t>
    </rPh>
    <rPh sb="3" eb="4">
      <t>オカ</t>
    </rPh>
    <rPh sb="4" eb="6">
      <t>ウンドウ</t>
    </rPh>
    <rPh sb="6" eb="8">
      <t>コウエン</t>
    </rPh>
    <phoneticPr fontId="3"/>
  </si>
  <si>
    <t>社会体育館</t>
    <phoneticPr fontId="3"/>
  </si>
  <si>
    <t>硬式庭球場</t>
    <rPh sb="0" eb="2">
      <t>コウシキ</t>
    </rPh>
    <rPh sb="2" eb="4">
      <t>テイキュウ</t>
    </rPh>
    <rPh sb="4" eb="5">
      <t>ジョウ</t>
    </rPh>
    <phoneticPr fontId="3"/>
  </si>
  <si>
    <t>多目的運動広場</t>
    <rPh sb="0" eb="3">
      <t>タモクテキ</t>
    </rPh>
    <rPh sb="3" eb="5">
      <t>ウンドウ</t>
    </rPh>
    <rPh sb="5" eb="7">
      <t>ヒロバ</t>
    </rPh>
    <phoneticPr fontId="3"/>
  </si>
  <si>
    <t>弓道場</t>
    <rPh sb="0" eb="3">
      <t>キュウドウジョウ</t>
    </rPh>
    <phoneticPr fontId="3"/>
  </si>
  <si>
    <t>グラウンドゴルフ場</t>
    <rPh sb="8" eb="9">
      <t>ジョウ</t>
    </rPh>
    <phoneticPr fontId="3"/>
  </si>
  <si>
    <t>牟田部体育館</t>
    <rPh sb="0" eb="2">
      <t>ムタ</t>
    </rPh>
    <rPh sb="2" eb="3">
      <t>ベ</t>
    </rPh>
    <rPh sb="3" eb="5">
      <t>タイイク</t>
    </rPh>
    <rPh sb="5" eb="6">
      <t>カン</t>
    </rPh>
    <phoneticPr fontId="3"/>
  </si>
  <si>
    <t>平山体育館</t>
    <rPh sb="0" eb="2">
      <t>ヒラヤマ</t>
    </rPh>
    <rPh sb="2" eb="4">
      <t>タイイク</t>
    </rPh>
    <rPh sb="4" eb="5">
      <t>カン</t>
    </rPh>
    <phoneticPr fontId="3"/>
  </si>
  <si>
    <t>佐里体育館</t>
    <rPh sb="0" eb="2">
      <t>サリ</t>
    </rPh>
    <rPh sb="2" eb="4">
      <t>タイイク</t>
    </rPh>
    <rPh sb="4" eb="5">
      <t>カン</t>
    </rPh>
    <phoneticPr fontId="3"/>
  </si>
  <si>
    <t>浦の川スポーツセンター</t>
    <rPh sb="0" eb="1">
      <t>ウラ</t>
    </rPh>
    <rPh sb="2" eb="3">
      <t>カワ</t>
    </rPh>
    <phoneticPr fontId="3"/>
  </si>
  <si>
    <t>軟式庭球場</t>
    <rPh sb="0" eb="2">
      <t>ナンシキ</t>
    </rPh>
    <rPh sb="2" eb="4">
      <t>テイキュウ</t>
    </rPh>
    <rPh sb="4" eb="5">
      <t>ジョウ</t>
    </rPh>
    <phoneticPr fontId="3"/>
  </si>
  <si>
    <t>(5) 北波多地区</t>
    <rPh sb="4" eb="7">
      <t>キタハタ</t>
    </rPh>
    <rPh sb="7" eb="9">
      <t>チク</t>
    </rPh>
    <phoneticPr fontId="3"/>
  </si>
  <si>
    <t>北波多社会体育館</t>
    <rPh sb="0" eb="3">
      <t>キタハタ</t>
    </rPh>
    <rPh sb="3" eb="5">
      <t>シャカイ</t>
    </rPh>
    <rPh sb="5" eb="7">
      <t>タイイク</t>
    </rPh>
    <rPh sb="7" eb="8">
      <t>カン</t>
    </rPh>
    <phoneticPr fontId="3"/>
  </si>
  <si>
    <t>水辺の楽校カヌー</t>
    <rPh sb="0" eb="1">
      <t>ミズ</t>
    </rPh>
    <rPh sb="1" eb="2">
      <t>ヘン</t>
    </rPh>
    <rPh sb="3" eb="4">
      <t>ラク</t>
    </rPh>
    <rPh sb="4" eb="5">
      <t>コウ</t>
    </rPh>
    <phoneticPr fontId="3"/>
  </si>
  <si>
    <t>(6) 肥前地区</t>
    <rPh sb="4" eb="6">
      <t>ヒゼン</t>
    </rPh>
    <rPh sb="6" eb="8">
      <t>チク</t>
    </rPh>
    <phoneticPr fontId="3"/>
  </si>
  <si>
    <t>肥前体育館</t>
    <rPh sb="0" eb="2">
      <t>ヒゼン</t>
    </rPh>
    <rPh sb="2" eb="4">
      <t>タイイク</t>
    </rPh>
    <rPh sb="4" eb="5">
      <t>カン</t>
    </rPh>
    <phoneticPr fontId="3"/>
  </si>
  <si>
    <t>肥前テニス場</t>
    <rPh sb="0" eb="2">
      <t>ヒゼン</t>
    </rPh>
    <rPh sb="5" eb="6">
      <t>ジョウ</t>
    </rPh>
    <phoneticPr fontId="3"/>
  </si>
  <si>
    <t>肥前総合運動場</t>
    <rPh sb="0" eb="2">
      <t>ヒゼン</t>
    </rPh>
    <rPh sb="2" eb="4">
      <t>ソウゴウ</t>
    </rPh>
    <rPh sb="4" eb="6">
      <t>ウンドウ</t>
    </rPh>
    <rPh sb="6" eb="7">
      <t>ジョウ</t>
    </rPh>
    <phoneticPr fontId="3"/>
  </si>
  <si>
    <t>肥前相撲場（屋外）</t>
    <rPh sb="0" eb="2">
      <t>ヒゼン</t>
    </rPh>
    <rPh sb="2" eb="4">
      <t>スモウ</t>
    </rPh>
    <rPh sb="4" eb="5">
      <t>ジョウ</t>
    </rPh>
    <rPh sb="6" eb="8">
      <t>オクガイ</t>
    </rPh>
    <phoneticPr fontId="3"/>
  </si>
  <si>
    <t>肥前相撲場（屋内）</t>
    <rPh sb="0" eb="2">
      <t>ヒゼン</t>
    </rPh>
    <rPh sb="2" eb="4">
      <t>スモウ</t>
    </rPh>
    <rPh sb="4" eb="5">
      <t>ジョウ</t>
    </rPh>
    <rPh sb="6" eb="8">
      <t>オクナイ</t>
    </rPh>
    <phoneticPr fontId="3"/>
  </si>
  <si>
    <t>肥前武道場</t>
    <rPh sb="0" eb="2">
      <t>ヒゼン</t>
    </rPh>
    <rPh sb="2" eb="4">
      <t>ブドウ</t>
    </rPh>
    <rPh sb="4" eb="5">
      <t>ジョウ</t>
    </rPh>
    <phoneticPr fontId="3"/>
  </si>
  <si>
    <t>(7) 鎮西地区</t>
    <rPh sb="4" eb="6">
      <t>チンゼイ</t>
    </rPh>
    <rPh sb="6" eb="8">
      <t>チク</t>
    </rPh>
    <phoneticPr fontId="3"/>
  </si>
  <si>
    <t>鎮西スポーツセンター体育館</t>
    <rPh sb="0" eb="2">
      <t>チンゼイ</t>
    </rPh>
    <rPh sb="10" eb="12">
      <t>タイイク</t>
    </rPh>
    <rPh sb="12" eb="13">
      <t>カン</t>
    </rPh>
    <phoneticPr fontId="3"/>
  </si>
  <si>
    <t>体育館</t>
    <rPh sb="0" eb="3">
      <t>タイイクカン</t>
    </rPh>
    <phoneticPr fontId="3"/>
  </si>
  <si>
    <t>総合運動場</t>
    <rPh sb="0" eb="2">
      <t>ソウゴウ</t>
    </rPh>
    <rPh sb="2" eb="4">
      <t>ウンドウ</t>
    </rPh>
    <rPh sb="4" eb="5">
      <t>ジョウ</t>
    </rPh>
    <phoneticPr fontId="3"/>
  </si>
  <si>
    <t>相撲場</t>
    <rPh sb="0" eb="2">
      <t>スモウ</t>
    </rPh>
    <rPh sb="2" eb="3">
      <t>バ</t>
    </rPh>
    <phoneticPr fontId="3"/>
  </si>
  <si>
    <t>テニスコート</t>
    <phoneticPr fontId="3"/>
  </si>
  <si>
    <t>鎮西石室体育館</t>
    <rPh sb="0" eb="2">
      <t>チンゼイ</t>
    </rPh>
    <rPh sb="2" eb="3">
      <t>イシ</t>
    </rPh>
    <rPh sb="3" eb="4">
      <t>ムロ</t>
    </rPh>
    <rPh sb="4" eb="7">
      <t>タイイクカン</t>
    </rPh>
    <phoneticPr fontId="3"/>
  </si>
  <si>
    <t>鎮西石室運動広場</t>
    <rPh sb="0" eb="2">
      <t>チンゼイ</t>
    </rPh>
    <rPh sb="2" eb="3">
      <t>イシ</t>
    </rPh>
    <rPh sb="3" eb="4">
      <t>ムロ</t>
    </rPh>
    <rPh sb="4" eb="6">
      <t>ウンドウ</t>
    </rPh>
    <rPh sb="6" eb="8">
      <t>ヒロバ</t>
    </rPh>
    <phoneticPr fontId="3"/>
  </si>
  <si>
    <t>鎮西馬渡プール(夏季)</t>
    <rPh sb="0" eb="2">
      <t>チンゼイ</t>
    </rPh>
    <rPh sb="2" eb="4">
      <t>マダラ</t>
    </rPh>
    <rPh sb="8" eb="10">
      <t>カキ</t>
    </rPh>
    <phoneticPr fontId="3"/>
  </si>
  <si>
    <t>約6,000</t>
    <rPh sb="0" eb="1">
      <t>ヤク</t>
    </rPh>
    <phoneticPr fontId="3"/>
  </si>
  <si>
    <t>約 6,000</t>
  </si>
  <si>
    <t>鎮西馬渡運動広場</t>
    <rPh sb="2" eb="4">
      <t>マダラ</t>
    </rPh>
    <rPh sb="4" eb="6">
      <t>ウンドウ</t>
    </rPh>
    <rPh sb="6" eb="8">
      <t>ヒロバ</t>
    </rPh>
    <phoneticPr fontId="3"/>
  </si>
  <si>
    <t>(8) 呼子地区</t>
    <rPh sb="4" eb="6">
      <t>ヨブコ</t>
    </rPh>
    <rPh sb="6" eb="8">
      <t>チク</t>
    </rPh>
    <phoneticPr fontId="3"/>
  </si>
  <si>
    <t>呼子スポーツセンター</t>
    <rPh sb="0" eb="2">
      <t>ヨブコ</t>
    </rPh>
    <phoneticPr fontId="3"/>
  </si>
  <si>
    <t xml:space="preserve">        屋　　内　　競　　技　　場</t>
    <rPh sb="8" eb="9">
      <t>ヤ</t>
    </rPh>
    <rPh sb="11" eb="12">
      <t>ナイ</t>
    </rPh>
    <rPh sb="14" eb="15">
      <t>セリ</t>
    </rPh>
    <rPh sb="17" eb="18">
      <t>ワザ</t>
    </rPh>
    <rPh sb="20" eb="21">
      <t>バ</t>
    </rPh>
    <phoneticPr fontId="3"/>
  </si>
  <si>
    <t xml:space="preserve">        テ　　ニ　　ス　　コ　ー　ト</t>
    <phoneticPr fontId="3"/>
  </si>
  <si>
    <t xml:space="preserve">        運　　　　　動　　　　　場</t>
    <rPh sb="8" eb="9">
      <t>ウン</t>
    </rPh>
    <rPh sb="14" eb="15">
      <t>ドウ</t>
    </rPh>
    <rPh sb="20" eb="21">
      <t>バ</t>
    </rPh>
    <phoneticPr fontId="3"/>
  </si>
  <si>
    <t>(9) 七山地区</t>
    <rPh sb="4" eb="6">
      <t>ナナヤマ</t>
    </rPh>
    <rPh sb="6" eb="8">
      <t>チク</t>
    </rPh>
    <phoneticPr fontId="3"/>
  </si>
  <si>
    <t>鳴神の丘運動公園運動場</t>
    <rPh sb="0" eb="1">
      <t>ナ</t>
    </rPh>
    <rPh sb="1" eb="2">
      <t>カミ</t>
    </rPh>
    <rPh sb="3" eb="4">
      <t>オカ</t>
    </rPh>
    <rPh sb="4" eb="6">
      <t>ウンドウ</t>
    </rPh>
    <rPh sb="6" eb="8">
      <t>コウエン</t>
    </rPh>
    <rPh sb="8" eb="10">
      <t>ウンドウ</t>
    </rPh>
    <rPh sb="10" eb="11">
      <t>ジョウ</t>
    </rPh>
    <phoneticPr fontId="3"/>
  </si>
  <si>
    <t>鳴神の丘運動公園庭球場</t>
    <rPh sb="0" eb="1">
      <t>ナ</t>
    </rPh>
    <rPh sb="1" eb="2">
      <t>カミ</t>
    </rPh>
    <rPh sb="3" eb="4">
      <t>オカ</t>
    </rPh>
    <rPh sb="4" eb="6">
      <t>ウンドウ</t>
    </rPh>
    <rPh sb="6" eb="8">
      <t>コウエン</t>
    </rPh>
    <rPh sb="8" eb="10">
      <t>テイキュウ</t>
    </rPh>
    <rPh sb="10" eb="11">
      <t>ジョウ</t>
    </rPh>
    <phoneticPr fontId="3"/>
  </si>
  <si>
    <t>資料:スポーツ振興課</t>
    <rPh sb="0" eb="2">
      <t>シリョウ</t>
    </rPh>
    <rPh sb="7" eb="9">
      <t>シンコウ</t>
    </rPh>
    <rPh sb="9" eb="10">
      <t>カ</t>
    </rPh>
    <phoneticPr fontId="3"/>
  </si>
  <si>
    <t>７－１３．観光文化施設の利用状況</t>
    <rPh sb="5" eb="7">
      <t>カンコウ</t>
    </rPh>
    <rPh sb="7" eb="9">
      <t>ブンカ</t>
    </rPh>
    <rPh sb="9" eb="11">
      <t>シセツ</t>
    </rPh>
    <rPh sb="12" eb="14">
      <t>リヨウ</t>
    </rPh>
    <rPh sb="14" eb="16">
      <t>ジョウキョウ</t>
    </rPh>
    <phoneticPr fontId="3"/>
  </si>
  <si>
    <t>区           分</t>
    <rPh sb="0" eb="1">
      <t>ク</t>
    </rPh>
    <rPh sb="12" eb="13">
      <t>ブン</t>
    </rPh>
    <phoneticPr fontId="3"/>
  </si>
  <si>
    <t>平成14年度</t>
    <rPh sb="0" eb="2">
      <t>ヘイセイ</t>
    </rPh>
    <rPh sb="4" eb="6">
      <t>ネンド</t>
    </rPh>
    <phoneticPr fontId="3"/>
  </si>
  <si>
    <t>末盧館</t>
    <rPh sb="0" eb="1">
      <t>マツ</t>
    </rPh>
    <rPh sb="1" eb="2">
      <t>ロ</t>
    </rPh>
    <rPh sb="2" eb="3">
      <t>ヤカタ</t>
    </rPh>
    <phoneticPr fontId="3"/>
  </si>
  <si>
    <t>古代の森会館(観覧)</t>
    <rPh sb="0" eb="2">
      <t>コダイ</t>
    </rPh>
    <rPh sb="3" eb="4">
      <t>モリ</t>
    </rPh>
    <rPh sb="4" eb="6">
      <t>カイカン</t>
    </rPh>
    <rPh sb="7" eb="9">
      <t>カンラン</t>
    </rPh>
    <phoneticPr fontId="3"/>
  </si>
  <si>
    <t>観　覧</t>
    <rPh sb="0" eb="1">
      <t>カン</t>
    </rPh>
    <rPh sb="2" eb="3">
      <t>ラン</t>
    </rPh>
    <phoneticPr fontId="3"/>
  </si>
  <si>
    <t>古代の森会館(会議室)</t>
    <rPh sb="0" eb="2">
      <t>コダイ</t>
    </rPh>
    <rPh sb="3" eb="4">
      <t>モリ</t>
    </rPh>
    <rPh sb="4" eb="6">
      <t>カイカン</t>
    </rPh>
    <rPh sb="7" eb="10">
      <t>カイギシツ</t>
    </rPh>
    <phoneticPr fontId="3"/>
  </si>
  <si>
    <t>歴史民俗資料館</t>
    <rPh sb="0" eb="2">
      <t>レキシ</t>
    </rPh>
    <rPh sb="2" eb="4">
      <t>ミンゾク</t>
    </rPh>
    <rPh sb="4" eb="7">
      <t>シリョウカン</t>
    </rPh>
    <phoneticPr fontId="3"/>
  </si>
  <si>
    <t>-</t>
    <phoneticPr fontId="3"/>
  </si>
  <si>
    <t>西ノ門館</t>
    <rPh sb="0" eb="1">
      <t>ニシ</t>
    </rPh>
    <rPh sb="2" eb="3">
      <t>モン</t>
    </rPh>
    <rPh sb="3" eb="4">
      <t>ヤカタ</t>
    </rPh>
    <phoneticPr fontId="3"/>
  </si>
  <si>
    <t>市民会館</t>
    <rPh sb="0" eb="2">
      <t>シミン</t>
    </rPh>
    <rPh sb="2" eb="4">
      <t>カイカン</t>
    </rPh>
    <phoneticPr fontId="3"/>
  </si>
  <si>
    <t>曳山展示場</t>
    <rPh sb="0" eb="2">
      <t>ヒキヤマ</t>
    </rPh>
    <rPh sb="2" eb="5">
      <t>テンジジョウ</t>
    </rPh>
    <phoneticPr fontId="3"/>
  </si>
  <si>
    <t>埋門ノ館</t>
    <rPh sb="0" eb="1">
      <t>マイ</t>
    </rPh>
    <rPh sb="1" eb="2">
      <t>モン</t>
    </rPh>
    <rPh sb="3" eb="4">
      <t>カン</t>
    </rPh>
    <phoneticPr fontId="3"/>
  </si>
  <si>
    <t>唐津城</t>
    <rPh sb="0" eb="3">
      <t>カラツジョウ</t>
    </rPh>
    <phoneticPr fontId="3"/>
  </si>
  <si>
    <t>相知交流文化センター</t>
    <rPh sb="0" eb="2">
      <t>オウチ</t>
    </rPh>
    <rPh sb="2" eb="4">
      <t>コウリュウ</t>
    </rPh>
    <rPh sb="4" eb="6">
      <t>ブンカ</t>
    </rPh>
    <phoneticPr fontId="3"/>
  </si>
  <si>
    <t>肥前文化会館</t>
    <rPh sb="0" eb="2">
      <t>ヒゼン</t>
    </rPh>
    <rPh sb="2" eb="4">
      <t>ブンカ</t>
    </rPh>
    <rPh sb="4" eb="6">
      <t>カイカン</t>
    </rPh>
    <phoneticPr fontId="3"/>
  </si>
  <si>
    <t>旧高取邸</t>
    <rPh sb="0" eb="1">
      <t>キュウ</t>
    </rPh>
    <rPh sb="1" eb="3">
      <t>タカトリ</t>
    </rPh>
    <rPh sb="3" eb="4">
      <t>テイ</t>
    </rPh>
    <phoneticPr fontId="3"/>
  </si>
  <si>
    <t>鯨組主中尾家屋敷</t>
    <rPh sb="0" eb="1">
      <t>クジラ</t>
    </rPh>
    <rPh sb="1" eb="2">
      <t>グミ</t>
    </rPh>
    <rPh sb="2" eb="3">
      <t>シュ</t>
    </rPh>
    <rPh sb="3" eb="6">
      <t>ナカオケ</t>
    </rPh>
    <rPh sb="6" eb="8">
      <t>ヤシキ</t>
    </rPh>
    <phoneticPr fontId="3"/>
  </si>
  <si>
    <t>旧唐津銀行</t>
    <rPh sb="0" eb="1">
      <t>キュウ</t>
    </rPh>
    <rPh sb="1" eb="3">
      <t>カラツ</t>
    </rPh>
    <rPh sb="3" eb="5">
      <t>ギンコウ</t>
    </rPh>
    <phoneticPr fontId="3"/>
  </si>
  <si>
    <t>７－１２．公民館の利用状況</t>
    <rPh sb="5" eb="8">
      <t>コウミンカン</t>
    </rPh>
    <rPh sb="9" eb="11">
      <t>リヨウ</t>
    </rPh>
    <rPh sb="11" eb="13">
      <t>ジョウキョウ</t>
    </rPh>
    <phoneticPr fontId="3"/>
  </si>
  <si>
    <t>区　　　　　　　　分</t>
    <rPh sb="0" eb="1">
      <t>ク</t>
    </rPh>
    <rPh sb="9" eb="10">
      <t>ブン</t>
    </rPh>
    <phoneticPr fontId="3"/>
  </si>
  <si>
    <t>１３年度</t>
    <rPh sb="2" eb="4">
      <t>ネンド</t>
    </rPh>
    <phoneticPr fontId="3"/>
  </si>
  <si>
    <t>１４年度</t>
    <rPh sb="2" eb="4">
      <t>ネンド</t>
    </rPh>
    <phoneticPr fontId="3"/>
  </si>
  <si>
    <t>１５年度</t>
    <rPh sb="2" eb="4">
      <t>ネンド</t>
    </rPh>
    <phoneticPr fontId="3"/>
  </si>
  <si>
    <t>１６年度</t>
    <rPh sb="2" eb="4">
      <t>ネンド</t>
    </rPh>
    <phoneticPr fontId="3"/>
  </si>
  <si>
    <t>１７年度</t>
    <rPh sb="2" eb="4">
      <t>ネンド</t>
    </rPh>
    <phoneticPr fontId="3"/>
  </si>
  <si>
    <t>１８年度</t>
    <rPh sb="2" eb="4">
      <t>ネンド</t>
    </rPh>
    <phoneticPr fontId="3"/>
  </si>
  <si>
    <t>１９年度</t>
    <rPh sb="2" eb="4">
      <t>ネンド</t>
    </rPh>
    <phoneticPr fontId="3"/>
  </si>
  <si>
    <t>２０年度</t>
    <rPh sb="2" eb="4">
      <t>ネンド</t>
    </rPh>
    <phoneticPr fontId="3"/>
  </si>
  <si>
    <t>２１年度</t>
    <rPh sb="2" eb="4">
      <t>ネンド</t>
    </rPh>
    <phoneticPr fontId="3"/>
  </si>
  <si>
    <t>２２年度</t>
    <rPh sb="2" eb="4">
      <t>ネンド</t>
    </rPh>
    <phoneticPr fontId="3"/>
  </si>
  <si>
    <t>２３年度</t>
    <rPh sb="2" eb="4">
      <t>ネンド</t>
    </rPh>
    <phoneticPr fontId="3"/>
  </si>
  <si>
    <t>２４年度</t>
    <rPh sb="2" eb="4">
      <t>ネンド</t>
    </rPh>
    <phoneticPr fontId="3"/>
  </si>
  <si>
    <t>２５年度</t>
    <rPh sb="2" eb="4">
      <t>ネンド</t>
    </rPh>
    <phoneticPr fontId="3"/>
  </si>
  <si>
    <t>２６年度</t>
    <rPh sb="2" eb="4">
      <t>ネンド</t>
    </rPh>
    <phoneticPr fontId="3"/>
  </si>
  <si>
    <t>２７年度</t>
    <rPh sb="2" eb="4">
      <t>ネンド</t>
    </rPh>
    <phoneticPr fontId="3"/>
  </si>
  <si>
    <t>２８年度</t>
    <rPh sb="2" eb="4">
      <t>ネンド</t>
    </rPh>
    <phoneticPr fontId="3"/>
  </si>
  <si>
    <t>２９年度</t>
    <rPh sb="2" eb="4">
      <t>ネンド</t>
    </rPh>
    <phoneticPr fontId="3"/>
  </si>
  <si>
    <t>公　民　館　数　　（館）</t>
    <rPh sb="0" eb="1">
      <t>コウ</t>
    </rPh>
    <rPh sb="2" eb="3">
      <t>ミン</t>
    </rPh>
    <rPh sb="4" eb="5">
      <t>カン</t>
    </rPh>
    <rPh sb="6" eb="7">
      <t>スウ</t>
    </rPh>
    <rPh sb="10" eb="11">
      <t>ヤカタ</t>
    </rPh>
    <phoneticPr fontId="3"/>
  </si>
  <si>
    <t>総数</t>
    <rPh sb="0" eb="2">
      <t>ソウスウ</t>
    </rPh>
    <phoneticPr fontId="3"/>
  </si>
  <si>
    <t>回数（回）</t>
    <rPh sb="0" eb="2">
      <t>カイスウ</t>
    </rPh>
    <rPh sb="3" eb="4">
      <t>カイ</t>
    </rPh>
    <phoneticPr fontId="3"/>
  </si>
  <si>
    <t>人員（人）</t>
    <rPh sb="0" eb="2">
      <t>ジンイン</t>
    </rPh>
    <rPh sb="3" eb="4">
      <t>ニン</t>
    </rPh>
    <phoneticPr fontId="3"/>
  </si>
  <si>
    <t>学級講座開設状況</t>
    <rPh sb="0" eb="2">
      <t>ガッキュウ</t>
    </rPh>
    <rPh sb="2" eb="4">
      <t>コウザ</t>
    </rPh>
    <rPh sb="4" eb="6">
      <t>カイセツ</t>
    </rPh>
    <rPh sb="6" eb="8">
      <t>ジョウキョウ</t>
    </rPh>
    <phoneticPr fontId="3"/>
  </si>
  <si>
    <t>公民館利用</t>
    <rPh sb="0" eb="3">
      <t>コウミンカン</t>
    </rPh>
    <rPh sb="3" eb="5">
      <t>リヨウ</t>
    </rPh>
    <phoneticPr fontId="3"/>
  </si>
  <si>
    <t>類似公民館
その他施設利用</t>
    <rPh sb="0" eb="2">
      <t>ルイジ</t>
    </rPh>
    <rPh sb="2" eb="5">
      <t>コウミンカン</t>
    </rPh>
    <rPh sb="8" eb="9">
      <t>タ</t>
    </rPh>
    <rPh sb="9" eb="11">
      <t>シセツ</t>
    </rPh>
    <rPh sb="11" eb="13">
      <t>リヨウ</t>
    </rPh>
    <phoneticPr fontId="3"/>
  </si>
  <si>
    <t>文化行事・</t>
    <rPh sb="0" eb="2">
      <t>ブンカ</t>
    </rPh>
    <rPh sb="2" eb="4">
      <t>ギョウジ</t>
    </rPh>
    <phoneticPr fontId="3"/>
  </si>
  <si>
    <t>体育行事等</t>
    <rPh sb="0" eb="2">
      <t>タイイク</t>
    </rPh>
    <rPh sb="2" eb="4">
      <t>ギョウジ</t>
    </rPh>
    <rPh sb="4" eb="5">
      <t>トウ</t>
    </rPh>
    <phoneticPr fontId="3"/>
  </si>
  <si>
    <t>小　　　　計</t>
    <rPh sb="0" eb="1">
      <t>ショウ</t>
    </rPh>
    <rPh sb="5" eb="6">
      <t>ケイ</t>
    </rPh>
    <phoneticPr fontId="3"/>
  </si>
  <si>
    <t>自主グループ利用</t>
    <rPh sb="0" eb="2">
      <t>ジシュ</t>
    </rPh>
    <rPh sb="6" eb="8">
      <t>リヨウ</t>
    </rPh>
    <phoneticPr fontId="3"/>
  </si>
  <si>
    <t>学級・講座以外
その他利用</t>
    <rPh sb="0" eb="2">
      <t>ガッキュウ</t>
    </rPh>
    <rPh sb="3" eb="5">
      <t>コウザ</t>
    </rPh>
    <rPh sb="5" eb="7">
      <t>イガイ</t>
    </rPh>
    <rPh sb="10" eb="11">
      <t>タ</t>
    </rPh>
    <rPh sb="11" eb="13">
      <t>リヨウ</t>
    </rPh>
    <phoneticPr fontId="3"/>
  </si>
  <si>
    <t>個　人　利　用　者　数　（人）</t>
    <rPh sb="0" eb="1">
      <t>コ</t>
    </rPh>
    <rPh sb="2" eb="3">
      <t>ジン</t>
    </rPh>
    <rPh sb="4" eb="5">
      <t>リ</t>
    </rPh>
    <rPh sb="6" eb="7">
      <t>ヨウ</t>
    </rPh>
    <rPh sb="8" eb="9">
      <t>シャ</t>
    </rPh>
    <rPh sb="10" eb="11">
      <t>スウ</t>
    </rPh>
    <rPh sb="13" eb="14">
      <t>ニン</t>
    </rPh>
    <phoneticPr fontId="3"/>
  </si>
  <si>
    <t>（平成29年度）</t>
    <rPh sb="1" eb="3">
      <t>ヘイセイ</t>
    </rPh>
    <rPh sb="5" eb="7">
      <t>ネンド</t>
    </rPh>
    <phoneticPr fontId="3"/>
  </si>
  <si>
    <t>区分</t>
    <rPh sb="0" eb="2">
      <t>クブン</t>
    </rPh>
    <phoneticPr fontId="3"/>
  </si>
  <si>
    <t>蔵　　書　　数　　（冊）</t>
    <rPh sb="0" eb="1">
      <t>クラ</t>
    </rPh>
    <rPh sb="3" eb="4">
      <t>ショ</t>
    </rPh>
    <rPh sb="6" eb="7">
      <t>スウ</t>
    </rPh>
    <rPh sb="10" eb="11">
      <t>サツ</t>
    </rPh>
    <phoneticPr fontId="3"/>
  </si>
  <si>
    <t>利　　　用　　　状　　況</t>
    <rPh sb="0" eb="1">
      <t>リ</t>
    </rPh>
    <rPh sb="4" eb="5">
      <t>ヨウ</t>
    </rPh>
    <rPh sb="8" eb="9">
      <t>ジョウ</t>
    </rPh>
    <rPh sb="11" eb="12">
      <t>キョウ</t>
    </rPh>
    <phoneticPr fontId="3"/>
  </si>
  <si>
    <t>本　　館</t>
    <rPh sb="0" eb="1">
      <t>ホン</t>
    </rPh>
    <rPh sb="3" eb="4">
      <t>カン</t>
    </rPh>
    <phoneticPr fontId="3"/>
  </si>
  <si>
    <t>貸出文庫</t>
    <rPh sb="0" eb="2">
      <t>カシダシ</t>
    </rPh>
    <rPh sb="2" eb="4">
      <t>ブンコ</t>
    </rPh>
    <phoneticPr fontId="3"/>
  </si>
  <si>
    <t>相知</t>
    <rPh sb="0" eb="2">
      <t>オウチ</t>
    </rPh>
    <phoneticPr fontId="3"/>
  </si>
  <si>
    <t>総　　数</t>
    <rPh sb="0" eb="1">
      <t>フサ</t>
    </rPh>
    <rPh sb="3" eb="4">
      <t>カズ</t>
    </rPh>
    <phoneticPr fontId="3"/>
  </si>
  <si>
    <t>貸　　出　　冊　　数　　（冊）</t>
    <rPh sb="0" eb="1">
      <t>カシ</t>
    </rPh>
    <rPh sb="3" eb="4">
      <t>デ</t>
    </rPh>
    <rPh sb="6" eb="7">
      <t>サツ</t>
    </rPh>
    <rPh sb="9" eb="10">
      <t>カズ</t>
    </rPh>
    <rPh sb="13" eb="14">
      <t>サツ</t>
    </rPh>
    <phoneticPr fontId="3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</si>
  <si>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3"/>
  </si>
  <si>
    <t>本　館</t>
    <rPh sb="0" eb="1">
      <t>ホン</t>
    </rPh>
    <rPh sb="2" eb="3">
      <t>カン</t>
    </rPh>
    <phoneticPr fontId="3"/>
  </si>
  <si>
    <t>文　庫</t>
    <rPh sb="0" eb="1">
      <t>ブン</t>
    </rPh>
    <rPh sb="2" eb="3">
      <t>コ</t>
    </rPh>
    <phoneticPr fontId="3"/>
  </si>
  <si>
    <t>相　知</t>
    <rPh sb="0" eb="1">
      <t>ソウ</t>
    </rPh>
    <rPh sb="2" eb="3">
      <t>チ</t>
    </rPh>
    <phoneticPr fontId="3"/>
  </si>
  <si>
    <t>総　数</t>
    <rPh sb="0" eb="1">
      <t>フサ</t>
    </rPh>
    <rPh sb="2" eb="3">
      <t>カズ</t>
    </rPh>
    <phoneticPr fontId="3"/>
  </si>
  <si>
    <t>年齢別（本館・児童・相知）</t>
    <rPh sb="0" eb="2">
      <t>ネンレイ</t>
    </rPh>
    <rPh sb="2" eb="3">
      <t>ベツ</t>
    </rPh>
    <rPh sb="4" eb="6">
      <t>ホンカン</t>
    </rPh>
    <rPh sb="7" eb="9">
      <t>ジドウ</t>
    </rPh>
    <rPh sb="10" eb="12">
      <t>オウチ</t>
    </rPh>
    <phoneticPr fontId="3"/>
  </si>
  <si>
    <t>総記</t>
    <rPh sb="0" eb="1">
      <t>フサ</t>
    </rPh>
    <rPh sb="1" eb="2">
      <t>キ</t>
    </rPh>
    <phoneticPr fontId="3"/>
  </si>
  <si>
    <t>　～　６歳</t>
    <rPh sb="4" eb="5">
      <t>サイ</t>
    </rPh>
    <phoneticPr fontId="3"/>
  </si>
  <si>
    <t>哲学</t>
    <rPh sb="0" eb="1">
      <t>テツ</t>
    </rPh>
    <rPh sb="1" eb="2">
      <t>ガク</t>
    </rPh>
    <phoneticPr fontId="3"/>
  </si>
  <si>
    <t>　～１２歳</t>
    <rPh sb="4" eb="5">
      <t>サイ</t>
    </rPh>
    <phoneticPr fontId="3"/>
  </si>
  <si>
    <t>歴史・地理</t>
    <rPh sb="0" eb="2">
      <t>レキシ</t>
    </rPh>
    <rPh sb="3" eb="5">
      <t>チリ</t>
    </rPh>
    <phoneticPr fontId="3"/>
  </si>
  <si>
    <t>　～１５歳</t>
    <rPh sb="4" eb="5">
      <t>サイ</t>
    </rPh>
    <phoneticPr fontId="3"/>
  </si>
  <si>
    <t>社会科学</t>
    <rPh sb="0" eb="1">
      <t>シャ</t>
    </rPh>
    <rPh sb="1" eb="2">
      <t>カイ</t>
    </rPh>
    <rPh sb="2" eb="3">
      <t>カ</t>
    </rPh>
    <rPh sb="3" eb="4">
      <t>ガク</t>
    </rPh>
    <phoneticPr fontId="3"/>
  </si>
  <si>
    <t>　～１８歳</t>
    <rPh sb="4" eb="5">
      <t>サイ</t>
    </rPh>
    <phoneticPr fontId="3"/>
  </si>
  <si>
    <t>自然科学</t>
    <rPh sb="0" eb="2">
      <t>シゼン</t>
    </rPh>
    <rPh sb="2" eb="4">
      <t>カガク</t>
    </rPh>
    <phoneticPr fontId="3"/>
  </si>
  <si>
    <t>　～２２歳</t>
    <rPh sb="4" eb="5">
      <t>サイ</t>
    </rPh>
    <phoneticPr fontId="3"/>
  </si>
  <si>
    <t>工学・家政</t>
    <rPh sb="0" eb="2">
      <t>コウガク</t>
    </rPh>
    <rPh sb="3" eb="5">
      <t>カセイ</t>
    </rPh>
    <phoneticPr fontId="3"/>
  </si>
  <si>
    <t>　～３０歳</t>
    <rPh sb="4" eb="5">
      <t>サイ</t>
    </rPh>
    <phoneticPr fontId="3"/>
  </si>
  <si>
    <t>産業</t>
    <rPh sb="0" eb="1">
      <t>サン</t>
    </rPh>
    <rPh sb="1" eb="2">
      <t>ギョウ</t>
    </rPh>
    <phoneticPr fontId="3"/>
  </si>
  <si>
    <t>　～４０歳</t>
    <rPh sb="4" eb="5">
      <t>サイ</t>
    </rPh>
    <phoneticPr fontId="3"/>
  </si>
  <si>
    <t>芸術</t>
    <rPh sb="0" eb="1">
      <t>ゲイ</t>
    </rPh>
    <rPh sb="1" eb="2">
      <t>ジュツ</t>
    </rPh>
    <phoneticPr fontId="3"/>
  </si>
  <si>
    <t>　～５０歳</t>
    <rPh sb="4" eb="5">
      <t>サイ</t>
    </rPh>
    <phoneticPr fontId="3"/>
  </si>
  <si>
    <t>語学</t>
    <rPh sb="0" eb="1">
      <t>ゴ</t>
    </rPh>
    <rPh sb="1" eb="2">
      <t>ガク</t>
    </rPh>
    <phoneticPr fontId="3"/>
  </si>
  <si>
    <t>　～６０歳</t>
    <rPh sb="4" eb="5">
      <t>サイ</t>
    </rPh>
    <phoneticPr fontId="3"/>
  </si>
  <si>
    <t>文学</t>
    <rPh sb="0" eb="1">
      <t>ブン</t>
    </rPh>
    <rPh sb="1" eb="2">
      <t>ガク</t>
    </rPh>
    <phoneticPr fontId="3"/>
  </si>
  <si>
    <t>　６１歳～</t>
    <rPh sb="3" eb="4">
      <t>サイ</t>
    </rPh>
    <phoneticPr fontId="3"/>
  </si>
  <si>
    <t>大活字</t>
    <rPh sb="0" eb="1">
      <t>ダイ</t>
    </rPh>
    <rPh sb="1" eb="3">
      <t>カツジ</t>
    </rPh>
    <phoneticPr fontId="3"/>
  </si>
  <si>
    <t>郷土資料</t>
    <rPh sb="0" eb="2">
      <t>キョウド</t>
    </rPh>
    <rPh sb="2" eb="4">
      <t>シリョウ</t>
    </rPh>
    <phoneticPr fontId="3"/>
  </si>
  <si>
    <t>児童図書</t>
    <rPh sb="0" eb="2">
      <t>ジドウ</t>
    </rPh>
    <rPh sb="2" eb="4">
      <t>トショ</t>
    </rPh>
    <phoneticPr fontId="3"/>
  </si>
  <si>
    <t>紙芝居</t>
    <rPh sb="0" eb="1">
      <t>カミ</t>
    </rPh>
    <rPh sb="1" eb="2">
      <t>シバ</t>
    </rPh>
    <rPh sb="2" eb="3">
      <t>キョ</t>
    </rPh>
    <phoneticPr fontId="3"/>
  </si>
  <si>
    <t>録音図書</t>
    <rPh sb="0" eb="2">
      <t>ロクオン</t>
    </rPh>
    <rPh sb="2" eb="4">
      <t>トショ</t>
    </rPh>
    <phoneticPr fontId="3"/>
  </si>
  <si>
    <t>雑誌</t>
    <rPh sb="0" eb="1">
      <t>ザツ</t>
    </rPh>
    <rPh sb="1" eb="2">
      <t>シ</t>
    </rPh>
    <phoneticPr fontId="3"/>
  </si>
  <si>
    <t>その他</t>
    <rPh sb="2" eb="3">
      <t>タ</t>
    </rPh>
    <phoneticPr fontId="3"/>
  </si>
  <si>
    <t>合計</t>
    <rPh sb="0" eb="1">
      <t>ゴウ</t>
    </rPh>
    <rPh sb="1" eb="2">
      <t>ケイ</t>
    </rPh>
    <phoneticPr fontId="3"/>
  </si>
  <si>
    <t>合計</t>
    <rPh sb="0" eb="2">
      <t>ゴウケイ</t>
    </rPh>
    <phoneticPr fontId="3"/>
  </si>
  <si>
    <t>（平成28年度）</t>
    <rPh sb="1" eb="3">
      <t>ヘイセイ</t>
    </rPh>
    <rPh sb="5" eb="7">
      <t>ネンド</t>
    </rPh>
    <phoneticPr fontId="3"/>
  </si>
  <si>
    <t>資料：唐津市近代図書館</t>
    <rPh sb="0" eb="2">
      <t>シリョウ</t>
    </rPh>
    <rPh sb="3" eb="5">
      <t>カラツ</t>
    </rPh>
    <rPh sb="5" eb="6">
      <t>シ</t>
    </rPh>
    <rPh sb="6" eb="8">
      <t>キンダイ</t>
    </rPh>
    <rPh sb="8" eb="11">
      <t>トショカン</t>
    </rPh>
    <phoneticPr fontId="3"/>
  </si>
  <si>
    <t>（平成27年度）</t>
    <rPh sb="1" eb="3">
      <t>ヘイセイ</t>
    </rPh>
    <rPh sb="5" eb="7">
      <t>ネンド</t>
    </rPh>
    <phoneticPr fontId="3"/>
  </si>
  <si>
    <t>（平成26年度）</t>
    <rPh sb="1" eb="3">
      <t>ヘイセイ</t>
    </rPh>
    <rPh sb="5" eb="7">
      <t>ネンド</t>
    </rPh>
    <phoneticPr fontId="3"/>
  </si>
  <si>
    <t>（平成25年度）</t>
    <rPh sb="1" eb="3">
      <t>ヘイセイ</t>
    </rPh>
    <rPh sb="5" eb="7">
      <t>ネンド</t>
    </rPh>
    <phoneticPr fontId="3"/>
  </si>
  <si>
    <t>（平成24年度）</t>
    <rPh sb="1" eb="3">
      <t>ヘイセイ</t>
    </rPh>
    <rPh sb="5" eb="7">
      <t>ネンド</t>
    </rPh>
    <phoneticPr fontId="3"/>
  </si>
  <si>
    <t>（平成23年度）</t>
    <rPh sb="1" eb="3">
      <t>ヘイセイ</t>
    </rPh>
    <rPh sb="5" eb="7">
      <t>ネンド</t>
    </rPh>
    <phoneticPr fontId="3"/>
  </si>
  <si>
    <t>（平成22年度）</t>
    <rPh sb="1" eb="3">
      <t>ヘイセイ</t>
    </rPh>
    <rPh sb="5" eb="7">
      <t>ネンド</t>
    </rPh>
    <phoneticPr fontId="3"/>
  </si>
  <si>
    <t>～３０歳</t>
    <rPh sb="3" eb="4">
      <t>サイ</t>
    </rPh>
    <phoneticPr fontId="3"/>
  </si>
  <si>
    <t>～４０歳</t>
    <rPh sb="3" eb="4">
      <t>サイ</t>
    </rPh>
    <phoneticPr fontId="3"/>
  </si>
  <si>
    <t>～５０歳</t>
    <rPh sb="3" eb="4">
      <t>サイ</t>
    </rPh>
    <phoneticPr fontId="3"/>
  </si>
  <si>
    <t>～６０歳</t>
    <rPh sb="3" eb="4">
      <t>サイ</t>
    </rPh>
    <phoneticPr fontId="3"/>
  </si>
  <si>
    <t>６０歳～</t>
    <rPh sb="2" eb="3">
      <t>サイ</t>
    </rPh>
    <phoneticPr fontId="3"/>
  </si>
  <si>
    <t>（平成21年度）</t>
    <rPh sb="1" eb="3">
      <t>ヘイセイ</t>
    </rPh>
    <rPh sb="5" eb="7">
      <t>ネンド</t>
    </rPh>
    <phoneticPr fontId="3"/>
  </si>
  <si>
    <t>（平成20年度）</t>
    <rPh sb="1" eb="3">
      <t>ヘイセイ</t>
    </rPh>
    <rPh sb="5" eb="7">
      <t>ネンド</t>
    </rPh>
    <phoneticPr fontId="3"/>
  </si>
  <si>
    <t>　～２９歳</t>
    <rPh sb="4" eb="5">
      <t>サイ</t>
    </rPh>
    <phoneticPr fontId="3"/>
  </si>
  <si>
    <t>　３０歳～</t>
    <rPh sb="3" eb="4">
      <t>サイ</t>
    </rPh>
    <phoneticPr fontId="3"/>
  </si>
  <si>
    <t>　４０歳～</t>
    <rPh sb="3" eb="4">
      <t>サイ</t>
    </rPh>
    <phoneticPr fontId="3"/>
  </si>
  <si>
    <t>　５０歳～</t>
    <rPh sb="3" eb="4">
      <t>サイ</t>
    </rPh>
    <phoneticPr fontId="3"/>
  </si>
  <si>
    <t>　６０歳～</t>
    <rPh sb="3" eb="4">
      <t>サイ</t>
    </rPh>
    <phoneticPr fontId="3"/>
  </si>
  <si>
    <t>（平成19年度）</t>
    <rPh sb="1" eb="3">
      <t>ヘイセイ</t>
    </rPh>
    <rPh sb="5" eb="7">
      <t>ネンド</t>
    </rPh>
    <phoneticPr fontId="3"/>
  </si>
  <si>
    <t>年齢別(本館・児童)</t>
    <rPh sb="0" eb="2">
      <t>ネンレイ</t>
    </rPh>
    <rPh sb="2" eb="3">
      <t>ベツ</t>
    </rPh>
    <rPh sb="4" eb="6">
      <t>ホンカン</t>
    </rPh>
    <rPh sb="7" eb="9">
      <t>ジドウ</t>
    </rPh>
    <phoneticPr fontId="3"/>
  </si>
  <si>
    <t>７－１０．高等学校卒業生　産業別就職状況</t>
    <phoneticPr fontId="3"/>
  </si>
  <si>
    <t>（単位：人）(各年3月卒業者)</t>
    <phoneticPr fontId="3"/>
  </si>
  <si>
    <t>産　業</t>
    <rPh sb="0" eb="1">
      <t>サン</t>
    </rPh>
    <rPh sb="2" eb="3">
      <t>ギョウ</t>
    </rPh>
    <phoneticPr fontId="3"/>
  </si>
  <si>
    <t>平成10年</t>
    <phoneticPr fontId="3"/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</si>
  <si>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</si>
  <si>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</si>
  <si>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</si>
  <si>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</si>
  <si>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</si>
  <si>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</si>
  <si>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</si>
  <si>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総　数</t>
    <rPh sb="0" eb="3">
      <t>ソウスウ</t>
    </rPh>
    <phoneticPr fontId="3"/>
  </si>
  <si>
    <t>農　業</t>
    <phoneticPr fontId="3"/>
  </si>
  <si>
    <t>林　業</t>
    <phoneticPr fontId="3"/>
  </si>
  <si>
    <t>－</t>
  </si>
  <si>
    <t>漁　業</t>
    <phoneticPr fontId="3"/>
  </si>
  <si>
    <t>鉱　業</t>
    <phoneticPr fontId="3"/>
  </si>
  <si>
    <t>建設業</t>
    <phoneticPr fontId="3"/>
  </si>
  <si>
    <t>製造業</t>
  </si>
  <si>
    <t>電気・ガス・　　　　　熱供給・水道業</t>
    <rPh sb="17" eb="18">
      <t>ギョウ</t>
    </rPh>
    <phoneticPr fontId="3"/>
  </si>
  <si>
    <t>情報通信業</t>
    <rPh sb="4" eb="5">
      <t>ギョウ</t>
    </rPh>
    <phoneticPr fontId="3"/>
  </si>
  <si>
    <t>運輸業</t>
  </si>
  <si>
    <t>卸売・小売業・</t>
    <phoneticPr fontId="3"/>
  </si>
  <si>
    <t>飲食店・宿泊業</t>
    <phoneticPr fontId="3"/>
  </si>
  <si>
    <t>金融・保険業</t>
  </si>
  <si>
    <t>・不動産業</t>
    <phoneticPr fontId="3"/>
  </si>
  <si>
    <t>医療・福祉</t>
  </si>
  <si>
    <t>教育、学習支援業</t>
  </si>
  <si>
    <t>、複合サービス業</t>
    <phoneticPr fontId="3"/>
  </si>
  <si>
    <t>、サービス業</t>
    <phoneticPr fontId="3"/>
  </si>
  <si>
    <t>公　務</t>
    <phoneticPr fontId="3"/>
  </si>
  <si>
    <t>上記以外</t>
    <rPh sb="0" eb="1">
      <t>ジョウ</t>
    </rPh>
    <phoneticPr fontId="3"/>
  </si>
  <si>
    <t>資料:佐賀県統計分析課「学校基本調査」</t>
    <rPh sb="3" eb="6">
      <t>サガケン</t>
    </rPh>
    <rPh sb="6" eb="8">
      <t>トウケイ</t>
    </rPh>
    <rPh sb="8" eb="10">
      <t>ブンセキ</t>
    </rPh>
    <rPh sb="10" eb="11">
      <t>カ</t>
    </rPh>
    <phoneticPr fontId="3"/>
  </si>
  <si>
    <t>高校</t>
  </si>
  <si>
    <t>A大学等
進学者</t>
  </si>
  <si>
    <t>B専修学校
(専門課程)
進学者</t>
  </si>
  <si>
    <t>C専修学校
(一般課程)
等進学者</t>
  </si>
  <si>
    <t>計</t>
  </si>
  <si>
    <t>男</t>
  </si>
  <si>
    <t>女</t>
  </si>
  <si>
    <t>唐津東</t>
  </si>
  <si>
    <t xml:space="preserve">         -</t>
  </si>
  <si>
    <t>唐津西</t>
  </si>
  <si>
    <t>唐津北</t>
  </si>
  <si>
    <t>唐津南</t>
  </si>
  <si>
    <t>唐津工業</t>
  </si>
  <si>
    <t>唐津商業</t>
  </si>
  <si>
    <t>計(A+B+C+D+E+F+G+H)</t>
    <phoneticPr fontId="4"/>
  </si>
  <si>
    <t>D 公共職業能力開発施設等入学者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2">
      <t>シセツ</t>
    </rPh>
    <rPh sb="12" eb="13">
      <t>ナド</t>
    </rPh>
    <rPh sb="13" eb="16">
      <t>ニュウガクシャ</t>
    </rPh>
    <phoneticPr fontId="4"/>
  </si>
  <si>
    <t>E就職者
(ABCDを除く者)</t>
    <phoneticPr fontId="4"/>
  </si>
  <si>
    <t>F一時的な
仕事に
就いた者</t>
    <rPh sb="1" eb="4">
      <t>イチジテキ</t>
    </rPh>
    <rPh sb="6" eb="8">
      <t>シゴト</t>
    </rPh>
    <rPh sb="10" eb="11">
      <t>ツ</t>
    </rPh>
    <rPh sb="13" eb="14">
      <t>モノ</t>
    </rPh>
    <phoneticPr fontId="4"/>
  </si>
  <si>
    <t>G左記
以外の者</t>
    <rPh sb="1" eb="3">
      <t>サキ</t>
    </rPh>
    <rPh sb="4" eb="6">
      <t>イガイ</t>
    </rPh>
    <rPh sb="7" eb="8">
      <t>モノ</t>
    </rPh>
    <phoneticPr fontId="4"/>
  </si>
  <si>
    <t>H死亡・
不詳者</t>
    <phoneticPr fontId="4"/>
  </si>
  <si>
    <t>-</t>
    <phoneticPr fontId="4"/>
  </si>
  <si>
    <t>唐津市</t>
    <rPh sb="0" eb="3">
      <t>カラツシ</t>
    </rPh>
    <phoneticPr fontId="4"/>
  </si>
  <si>
    <t>注1） 平成21年度以降は高校別の公表データなし</t>
    <rPh sb="0" eb="1">
      <t>チュウ</t>
    </rPh>
    <rPh sb="4" eb="6">
      <t>ヘイセイ</t>
    </rPh>
    <rPh sb="8" eb="10">
      <t>ネンド</t>
    </rPh>
    <rPh sb="10" eb="12">
      <t>イコウ</t>
    </rPh>
    <rPh sb="13" eb="15">
      <t>コウコウ</t>
    </rPh>
    <rPh sb="15" eb="16">
      <t>ベツ</t>
    </rPh>
    <rPh sb="17" eb="19">
      <t>コウヒョウ</t>
    </rPh>
    <phoneticPr fontId="3"/>
  </si>
  <si>
    <t>資料：佐賀県統計分析課「学校基本調査」</t>
    <rPh sb="0" eb="2">
      <t>シリョウ</t>
    </rPh>
    <rPh sb="3" eb="6">
      <t>サガケン</t>
    </rPh>
    <rPh sb="6" eb="8">
      <t>トウケイ</t>
    </rPh>
    <rPh sb="8" eb="10">
      <t>ブンセキ</t>
    </rPh>
    <rPh sb="10" eb="11">
      <t>カ</t>
    </rPh>
    <rPh sb="12" eb="14">
      <t>ガッコウ</t>
    </rPh>
    <rPh sb="14" eb="16">
      <t>キホン</t>
    </rPh>
    <rPh sb="16" eb="18">
      <t>チョウサ</t>
    </rPh>
    <phoneticPr fontId="3"/>
  </si>
  <si>
    <t>７－８．高等学校の学年別生徒数</t>
    <rPh sb="4" eb="6">
      <t>コウトウ</t>
    </rPh>
    <rPh sb="6" eb="8">
      <t>ガッコウ</t>
    </rPh>
    <rPh sb="9" eb="12">
      <t>ガクネンベツ</t>
    </rPh>
    <phoneticPr fontId="3"/>
  </si>
  <si>
    <t>(1) 全日制課程・本科　合計</t>
    <phoneticPr fontId="3"/>
  </si>
  <si>
    <t>（単位：人）(各年5月1日現在)</t>
    <rPh sb="1" eb="3">
      <t>タンイ</t>
    </rPh>
    <rPh sb="4" eb="5">
      <t>ニン</t>
    </rPh>
    <phoneticPr fontId="3"/>
  </si>
  <si>
    <t>年　度</t>
    <rPh sb="0" eb="1">
      <t>ネン</t>
    </rPh>
    <rPh sb="2" eb="3">
      <t>ド</t>
    </rPh>
    <phoneticPr fontId="3"/>
  </si>
  <si>
    <t>居住市町村</t>
  </si>
  <si>
    <t>１　学　年</t>
  </si>
  <si>
    <t>２　学　年</t>
  </si>
  <si>
    <t>３　学　年</t>
  </si>
  <si>
    <t>４　学　年</t>
  </si>
  <si>
    <t>合　　　計</t>
  </si>
  <si>
    <t>平成12年度</t>
    <rPh sb="0" eb="2">
      <t>ヘイセイ</t>
    </rPh>
    <rPh sb="4" eb="6">
      <t>ネンド</t>
    </rPh>
    <phoneticPr fontId="3"/>
  </si>
  <si>
    <t>唐津市</t>
  </si>
  <si>
    <t>13年度</t>
    <rPh sb="2" eb="4">
      <t>ネンド</t>
    </rPh>
    <phoneticPr fontId="3"/>
  </si>
  <si>
    <t>14年度</t>
    <rPh sb="2" eb="4">
      <t>ネンド</t>
    </rPh>
    <phoneticPr fontId="3"/>
  </si>
  <si>
    <t>15年度</t>
    <rPh sb="2" eb="4">
      <t>ネンド</t>
    </rPh>
    <phoneticPr fontId="3"/>
  </si>
  <si>
    <t>16年度</t>
    <rPh sb="2" eb="4">
      <t>ネンド</t>
    </rPh>
    <phoneticPr fontId="3"/>
  </si>
  <si>
    <t>17年度</t>
    <rPh sb="2" eb="4">
      <t>ネンド</t>
    </rPh>
    <phoneticPr fontId="3"/>
  </si>
  <si>
    <t>七山村</t>
  </si>
  <si>
    <t>18年度</t>
    <rPh sb="2" eb="4">
      <t>ネンド</t>
    </rPh>
    <phoneticPr fontId="3"/>
  </si>
  <si>
    <t>唐津市</t>
    <rPh sb="0" eb="2">
      <t>カラツ</t>
    </rPh>
    <phoneticPr fontId="3"/>
  </si>
  <si>
    <t>19年度</t>
    <rPh sb="2" eb="4">
      <t>ネンド</t>
    </rPh>
    <phoneticPr fontId="3"/>
  </si>
  <si>
    <t>20年度</t>
    <rPh sb="2" eb="4">
      <t>ネンド</t>
    </rPh>
    <phoneticPr fontId="3"/>
  </si>
  <si>
    <t>(2) 定時制　合計</t>
    <phoneticPr fontId="3"/>
  </si>
  <si>
    <t>…</t>
  </si>
  <si>
    <t>…</t>
    <phoneticPr fontId="3"/>
  </si>
  <si>
    <t>資料:佐賀県統計分析課「学校基本調査」</t>
    <rPh sb="0" eb="2">
      <t>シリョウ</t>
    </rPh>
    <rPh sb="3" eb="6">
      <t>サガケン</t>
    </rPh>
    <rPh sb="6" eb="8">
      <t>トウケイ</t>
    </rPh>
    <rPh sb="8" eb="10">
      <t>ブンセキ</t>
    </rPh>
    <rPh sb="10" eb="11">
      <t>カ</t>
    </rPh>
    <rPh sb="12" eb="14">
      <t>ガッコウ</t>
    </rPh>
    <rPh sb="14" eb="16">
      <t>キホン</t>
    </rPh>
    <rPh sb="16" eb="18">
      <t>チョウサ</t>
    </rPh>
    <phoneticPr fontId="3"/>
  </si>
  <si>
    <t>７－７．中学校の進路別卒業者数</t>
    <rPh sb="4" eb="7">
      <t>チュウガッコウ</t>
    </rPh>
    <rPh sb="8" eb="10">
      <t>シンロ</t>
    </rPh>
    <rPh sb="10" eb="11">
      <t>ベツ</t>
    </rPh>
    <rPh sb="11" eb="12">
      <t>ソツ</t>
    </rPh>
    <rPh sb="12" eb="15">
      <t>ギョウシャスウ</t>
    </rPh>
    <phoneticPr fontId="3"/>
  </si>
  <si>
    <t>（各年度3月卒業）</t>
    <rPh sb="1" eb="4">
      <t>カクネンド</t>
    </rPh>
    <rPh sb="5" eb="6">
      <t>ガツ</t>
    </rPh>
    <rPh sb="6" eb="8">
      <t>ソツギョウ</t>
    </rPh>
    <phoneticPr fontId="3"/>
  </si>
  <si>
    <t>年　度</t>
    <rPh sb="0" eb="1">
      <t>トシ</t>
    </rPh>
    <rPh sb="2" eb="3">
      <t>ド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</si>
  <si>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</si>
  <si>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</si>
  <si>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</si>
  <si>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進学者</t>
    <rPh sb="0" eb="3">
      <t>シンガクシャ</t>
    </rPh>
    <phoneticPr fontId="3"/>
  </si>
  <si>
    <t>高等学校</t>
    <rPh sb="0" eb="2">
      <t>コウトウ</t>
    </rPh>
    <rPh sb="2" eb="4">
      <t>ガッコウ</t>
    </rPh>
    <phoneticPr fontId="3"/>
  </si>
  <si>
    <t>全日制</t>
    <rPh sb="0" eb="3">
      <t>ゼンニチセイ</t>
    </rPh>
    <phoneticPr fontId="3"/>
  </si>
  <si>
    <t>国公立</t>
    <rPh sb="0" eb="1">
      <t>クニ</t>
    </rPh>
    <rPh sb="1" eb="2">
      <t>コウ</t>
    </rPh>
    <rPh sb="2" eb="3">
      <t>リツ</t>
    </rPh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</si>
  <si>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</si>
  <si>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専　修　　学校等</t>
    <rPh sb="0" eb="1">
      <t>アツム</t>
    </rPh>
    <rPh sb="2" eb="3">
      <t>オサム</t>
    </rPh>
    <rPh sb="5" eb="8">
      <t>ガッコウトウ</t>
    </rPh>
    <phoneticPr fontId="3"/>
  </si>
  <si>
    <t>専修学校（高等課程）</t>
    <rPh sb="0" eb="1">
      <t>アツム</t>
    </rPh>
    <rPh sb="1" eb="2">
      <t>オサム</t>
    </rPh>
    <rPh sb="2" eb="3">
      <t>ガク</t>
    </rPh>
    <rPh sb="3" eb="4">
      <t>コウ</t>
    </rPh>
    <rPh sb="5" eb="6">
      <t>ダカ</t>
    </rPh>
    <rPh sb="6" eb="7">
      <t>トウ</t>
    </rPh>
    <rPh sb="7" eb="8">
      <t>カ</t>
    </rPh>
    <rPh sb="8" eb="9">
      <t>ホド</t>
    </rPh>
    <phoneticPr fontId="3"/>
  </si>
  <si>
    <t>公共就業能力開発施設等</t>
    <rPh sb="0" eb="1">
      <t>コウ</t>
    </rPh>
    <rPh sb="1" eb="2">
      <t>トモ</t>
    </rPh>
    <rPh sb="2" eb="3">
      <t>シュウ</t>
    </rPh>
    <rPh sb="3" eb="4">
      <t>ギョウ</t>
    </rPh>
    <rPh sb="4" eb="5">
      <t>ノウ</t>
    </rPh>
    <rPh sb="5" eb="6">
      <t>チカラ</t>
    </rPh>
    <rPh sb="6" eb="7">
      <t>カイ</t>
    </rPh>
    <rPh sb="7" eb="8">
      <t>ハツ</t>
    </rPh>
    <rPh sb="8" eb="9">
      <t>シ</t>
    </rPh>
    <rPh sb="9" eb="10">
      <t>セツ</t>
    </rPh>
    <rPh sb="10" eb="11">
      <t>トウ</t>
    </rPh>
    <phoneticPr fontId="3"/>
  </si>
  <si>
    <t>資料：唐津市教育委員会「唐津市の教育」</t>
    <rPh sb="0" eb="2">
      <t>シリョウ</t>
    </rPh>
    <rPh sb="3" eb="6">
      <t>カラツシ</t>
    </rPh>
    <rPh sb="6" eb="8">
      <t>キョウイク</t>
    </rPh>
    <rPh sb="8" eb="11">
      <t>イインカイ</t>
    </rPh>
    <rPh sb="12" eb="15">
      <t>カラツシ</t>
    </rPh>
    <rPh sb="16" eb="18">
      <t>キョウイク</t>
    </rPh>
    <phoneticPr fontId="3"/>
  </si>
  <si>
    <t>７－６．海員学校の状況</t>
    <rPh sb="9" eb="11">
      <t>ジョウキョウ</t>
    </rPh>
    <phoneticPr fontId="3"/>
  </si>
  <si>
    <t>(各年5月1日現在)</t>
    <phoneticPr fontId="3"/>
  </si>
  <si>
    <t>年度</t>
    <phoneticPr fontId="3"/>
  </si>
  <si>
    <t>学校数</t>
  </si>
  <si>
    <t>生徒数（人）</t>
    <phoneticPr fontId="3"/>
  </si>
  <si>
    <t>教員数
（本務者のみ）（人）</t>
    <phoneticPr fontId="3"/>
  </si>
  <si>
    <t>（校）</t>
  </si>
  <si>
    <t>平成１０年度</t>
    <rPh sb="5" eb="6">
      <t>ド</t>
    </rPh>
    <phoneticPr fontId="3"/>
  </si>
  <si>
    <t>１１年度</t>
    <phoneticPr fontId="3"/>
  </si>
  <si>
    <t>１２年度</t>
  </si>
  <si>
    <t>１３年度</t>
  </si>
  <si>
    <t>１４年度</t>
  </si>
  <si>
    <t>１５年度</t>
  </si>
  <si>
    <t>１６年度</t>
  </si>
  <si>
    <t>１７年度</t>
  </si>
  <si>
    <t>注）平成20年度以降の公表なし</t>
    <rPh sb="0" eb="1">
      <t>チュウ</t>
    </rPh>
    <rPh sb="2" eb="4">
      <t>ヘイセイ</t>
    </rPh>
    <rPh sb="6" eb="8">
      <t>ネンド</t>
    </rPh>
    <rPh sb="8" eb="10">
      <t>イコウ</t>
    </rPh>
    <rPh sb="11" eb="13">
      <t>コウヒョウ</t>
    </rPh>
    <phoneticPr fontId="3"/>
  </si>
  <si>
    <t>資料：独立行政法人海員学校　唐津海上技術学校</t>
    <rPh sb="3" eb="5">
      <t>ドクリツ</t>
    </rPh>
    <rPh sb="5" eb="7">
      <t>ギョウセイ</t>
    </rPh>
    <rPh sb="7" eb="9">
      <t>ホウジン</t>
    </rPh>
    <rPh sb="9" eb="11">
      <t>カイイン</t>
    </rPh>
    <rPh sb="11" eb="13">
      <t>ガッコウ</t>
    </rPh>
    <phoneticPr fontId="3"/>
  </si>
  <si>
    <t>７－５．養護学校の状況</t>
    <phoneticPr fontId="3"/>
  </si>
  <si>
    <t>年　度</t>
    <phoneticPr fontId="3"/>
  </si>
  <si>
    <t>学校数
（校）</t>
    <rPh sb="5" eb="6">
      <t>コウ</t>
    </rPh>
    <phoneticPr fontId="3"/>
  </si>
  <si>
    <t>生徒数（人）</t>
  </si>
  <si>
    <t>教員数
（本務者のみ）（人）</t>
    <rPh sb="12" eb="13">
      <t>ニン</t>
    </rPh>
    <phoneticPr fontId="3"/>
  </si>
  <si>
    <t>平成１３年度</t>
    <phoneticPr fontId="3"/>
  </si>
  <si>
    <t>１４年度</t>
    <phoneticPr fontId="3"/>
  </si>
  <si>
    <t>資料：佐賀県統計分析課「学校基本調査」</t>
    <rPh sb="3" eb="6">
      <t>サガケン</t>
    </rPh>
    <rPh sb="6" eb="8">
      <t>トウケイ</t>
    </rPh>
    <rPh sb="8" eb="10">
      <t>ブンセキ</t>
    </rPh>
    <rPh sb="10" eb="11">
      <t>カ</t>
    </rPh>
    <phoneticPr fontId="3"/>
  </si>
  <si>
    <t>区　　分</t>
    <rPh sb="0" eb="1">
      <t>ク</t>
    </rPh>
    <rPh sb="3" eb="4">
      <t>ブン</t>
    </rPh>
    <phoneticPr fontId="3"/>
  </si>
  <si>
    <t>専修学校</t>
    <rPh sb="0" eb="2">
      <t>センシュウ</t>
    </rPh>
    <rPh sb="2" eb="4">
      <t>ガッコウ</t>
    </rPh>
    <phoneticPr fontId="3"/>
  </si>
  <si>
    <t>認定こども園</t>
    <rPh sb="0" eb="2">
      <t>ニンテイ</t>
    </rPh>
    <rPh sb="5" eb="6">
      <t>エン</t>
    </rPh>
    <phoneticPr fontId="3"/>
  </si>
  <si>
    <t>平成30年度</t>
    <rPh sb="0" eb="2">
      <t>ヘイセイ</t>
    </rPh>
    <rPh sb="4" eb="6">
      <t>ネンド</t>
    </rPh>
    <phoneticPr fontId="3"/>
  </si>
  <si>
    <t>７－３．中学校の状況</t>
    <rPh sb="4" eb="7">
      <t>チュウガッコウ</t>
    </rPh>
    <rPh sb="8" eb="10">
      <t>ジョウキョウ</t>
    </rPh>
    <phoneticPr fontId="3"/>
  </si>
  <si>
    <t>中学校名</t>
    <rPh sb="0" eb="1">
      <t>チュウ</t>
    </rPh>
    <rPh sb="1" eb="3">
      <t>ガッコウ</t>
    </rPh>
    <rPh sb="3" eb="4">
      <t>メイ</t>
    </rPh>
    <phoneticPr fontId="3"/>
  </si>
  <si>
    <t>生徒数</t>
    <rPh sb="0" eb="2">
      <t>セイト</t>
    </rPh>
    <rPh sb="2" eb="3">
      <t>スウ</t>
    </rPh>
    <phoneticPr fontId="3"/>
  </si>
  <si>
    <t>校地面積(㎡)</t>
    <rPh sb="0" eb="2">
      <t>コウチ</t>
    </rPh>
    <rPh sb="2" eb="4">
      <t>メンセキ</t>
    </rPh>
    <phoneticPr fontId="3"/>
  </si>
  <si>
    <t>校舎</t>
    <rPh sb="0" eb="2">
      <t>コウシャ</t>
    </rPh>
    <phoneticPr fontId="3"/>
  </si>
  <si>
    <t>屋内
運動場
面積
(㎡)</t>
    <rPh sb="0" eb="2">
      <t>オクナイ</t>
    </rPh>
    <rPh sb="3" eb="5">
      <t>ウンドウ</t>
    </rPh>
    <rPh sb="5" eb="6">
      <t>バ</t>
    </rPh>
    <rPh sb="7" eb="9">
      <t>メンセキ</t>
    </rPh>
    <phoneticPr fontId="3"/>
  </si>
  <si>
    <t>プール
建設
年度
(年度)</t>
    <rPh sb="4" eb="6">
      <t>ケンセツ</t>
    </rPh>
    <rPh sb="7" eb="9">
      <t>ネンド</t>
    </rPh>
    <rPh sb="11" eb="13">
      <t>ネンド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</si>
  <si>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</si>
  <si>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</si>
  <si>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建物敷地</t>
    <rPh sb="0" eb="2">
      <t>タテモノ</t>
    </rPh>
    <rPh sb="2" eb="4">
      <t>シキチ</t>
    </rPh>
    <phoneticPr fontId="3"/>
  </si>
  <si>
    <t>運動場</t>
    <rPh sb="0" eb="2">
      <t>ウンドウ</t>
    </rPh>
    <rPh sb="2" eb="3">
      <t>バ</t>
    </rPh>
    <phoneticPr fontId="3"/>
  </si>
  <si>
    <t>建設
年度
(年度)</t>
    <rPh sb="0" eb="2">
      <t>ケンセツ</t>
    </rPh>
    <rPh sb="3" eb="5">
      <t>ネンド</t>
    </rPh>
    <rPh sb="7" eb="9">
      <t>ネンド</t>
    </rPh>
    <phoneticPr fontId="3"/>
  </si>
  <si>
    <t>面積
(㎡)</t>
    <rPh sb="0" eb="2">
      <t>メンセキ</t>
    </rPh>
    <phoneticPr fontId="3"/>
  </si>
  <si>
    <t>第一</t>
    <rPh sb="0" eb="2">
      <t>ダイイチ</t>
    </rPh>
    <phoneticPr fontId="3"/>
  </si>
  <si>
    <t>H25</t>
    <phoneticPr fontId="3"/>
  </si>
  <si>
    <t>H 8</t>
    <phoneticPr fontId="3"/>
  </si>
  <si>
    <t>佐志</t>
    <rPh sb="0" eb="2">
      <t>サシ</t>
    </rPh>
    <phoneticPr fontId="3"/>
  </si>
  <si>
    <t>-</t>
    <phoneticPr fontId="3"/>
  </si>
  <si>
    <t>S56</t>
    <phoneticPr fontId="3"/>
  </si>
  <si>
    <t>高峰</t>
    <rPh sb="0" eb="2">
      <t>タカミネ</t>
    </rPh>
    <phoneticPr fontId="3"/>
  </si>
  <si>
    <t>S53</t>
    <phoneticPr fontId="3"/>
  </si>
  <si>
    <t>(小併)</t>
    <phoneticPr fontId="3"/>
  </si>
  <si>
    <t>第五</t>
    <rPh sb="0" eb="2">
      <t>ダイゴ</t>
    </rPh>
    <phoneticPr fontId="3"/>
  </si>
  <si>
    <t>-</t>
    <phoneticPr fontId="3"/>
  </si>
  <si>
    <t>S61</t>
    <phoneticPr fontId="3"/>
  </si>
  <si>
    <t>S62</t>
    <phoneticPr fontId="3"/>
  </si>
  <si>
    <t>鏡</t>
    <rPh sb="0" eb="1">
      <t>カガミ</t>
    </rPh>
    <phoneticPr fontId="3"/>
  </si>
  <si>
    <t>-</t>
    <phoneticPr fontId="3"/>
  </si>
  <si>
    <t>S56</t>
    <phoneticPr fontId="3"/>
  </si>
  <si>
    <t>鬼塚</t>
    <rPh sb="0" eb="2">
      <t>オニヅカ</t>
    </rPh>
    <phoneticPr fontId="3"/>
  </si>
  <si>
    <t>S53</t>
    <phoneticPr fontId="3"/>
  </si>
  <si>
    <t>湊</t>
    <rPh sb="0" eb="1">
      <t>ミナト</t>
    </rPh>
    <phoneticPr fontId="3"/>
  </si>
  <si>
    <t>-</t>
    <phoneticPr fontId="3"/>
  </si>
  <si>
    <t>S56</t>
    <phoneticPr fontId="3"/>
  </si>
  <si>
    <t>西唐津</t>
    <rPh sb="0" eb="3">
      <t>ニシカラツ</t>
    </rPh>
    <phoneticPr fontId="3"/>
  </si>
  <si>
    <t>S54</t>
    <phoneticPr fontId="3"/>
  </si>
  <si>
    <t>S55</t>
    <phoneticPr fontId="3"/>
  </si>
  <si>
    <t>浜玉</t>
    <rPh sb="0" eb="2">
      <t>ハマタマ</t>
    </rPh>
    <phoneticPr fontId="3"/>
  </si>
  <si>
    <t>虹の松原分校</t>
    <rPh sb="0" eb="1">
      <t>ニジ</t>
    </rPh>
    <rPh sb="2" eb="4">
      <t>マツバラ</t>
    </rPh>
    <rPh sb="4" eb="5">
      <t>ブン</t>
    </rPh>
    <rPh sb="5" eb="6">
      <t>コウ</t>
    </rPh>
    <phoneticPr fontId="3"/>
  </si>
  <si>
    <t>厳木</t>
    <rPh sb="0" eb="2">
      <t>キュウラギ</t>
    </rPh>
    <phoneticPr fontId="3"/>
  </si>
  <si>
    <t>S48</t>
    <phoneticPr fontId="3"/>
  </si>
  <si>
    <t>北波多</t>
    <rPh sb="0" eb="3">
      <t>キタハタ</t>
    </rPh>
    <phoneticPr fontId="3"/>
  </si>
  <si>
    <t>S53</t>
    <phoneticPr fontId="3"/>
  </si>
  <si>
    <t>肥前</t>
    <rPh sb="0" eb="2">
      <t>ヒゼン</t>
    </rPh>
    <phoneticPr fontId="3"/>
  </si>
  <si>
    <t>S55</t>
    <phoneticPr fontId="3"/>
  </si>
  <si>
    <t>H１</t>
    <phoneticPr fontId="3"/>
  </si>
  <si>
    <t>海青</t>
    <rPh sb="0" eb="1">
      <t>ウミ</t>
    </rPh>
    <rPh sb="1" eb="2">
      <t>アオ</t>
    </rPh>
    <phoneticPr fontId="3"/>
  </si>
  <si>
    <t>馬渡</t>
    <rPh sb="0" eb="2">
      <t>マダラ</t>
    </rPh>
    <phoneticPr fontId="3"/>
  </si>
  <si>
    <t>S55</t>
    <phoneticPr fontId="3"/>
  </si>
  <si>
    <t>-</t>
    <phoneticPr fontId="3"/>
  </si>
  <si>
    <t>加唐</t>
    <rPh sb="0" eb="2">
      <t>カカラ</t>
    </rPh>
    <phoneticPr fontId="3"/>
  </si>
  <si>
    <t>S54</t>
    <phoneticPr fontId="3"/>
  </si>
  <si>
    <t>小川</t>
    <rPh sb="0" eb="2">
      <t>オガワ</t>
    </rPh>
    <phoneticPr fontId="3"/>
  </si>
  <si>
    <t>-</t>
    <phoneticPr fontId="3"/>
  </si>
  <si>
    <t>H 1</t>
    <phoneticPr fontId="3"/>
  </si>
  <si>
    <t>(小併)</t>
    <rPh sb="1" eb="2">
      <t>ショウ</t>
    </rPh>
    <rPh sb="2" eb="3">
      <t>ヘイ</t>
    </rPh>
    <phoneticPr fontId="3"/>
  </si>
  <si>
    <t>七山</t>
    <rPh sb="0" eb="2">
      <t>ナナヤマ</t>
    </rPh>
    <phoneticPr fontId="3"/>
  </si>
  <si>
    <t>S50</t>
    <phoneticPr fontId="3"/>
  </si>
  <si>
    <t>-</t>
    <phoneticPr fontId="3"/>
  </si>
  <si>
    <t>注1） 虹の松原分校（浜玉中）</t>
    <rPh sb="0" eb="1">
      <t>チュウ</t>
    </rPh>
    <rPh sb="4" eb="5">
      <t>ニジ</t>
    </rPh>
    <rPh sb="6" eb="8">
      <t>マツバラ</t>
    </rPh>
    <rPh sb="8" eb="9">
      <t>ブン</t>
    </rPh>
    <rPh sb="9" eb="10">
      <t>コウ</t>
    </rPh>
    <rPh sb="11" eb="13">
      <t>ハマタマ</t>
    </rPh>
    <rPh sb="13" eb="14">
      <t>チュウ</t>
    </rPh>
    <phoneticPr fontId="3"/>
  </si>
  <si>
    <t>７－２．小学校の状況</t>
    <rPh sb="4" eb="7">
      <t>ショウガッコウ</t>
    </rPh>
    <rPh sb="8" eb="10">
      <t>ジョウキョウ</t>
    </rPh>
    <phoneticPr fontId="3"/>
  </si>
  <si>
    <t>小学校名</t>
    <rPh sb="0" eb="1">
      <t>ショウ</t>
    </rPh>
    <rPh sb="1" eb="3">
      <t>ガッコウ</t>
    </rPh>
    <rPh sb="3" eb="4">
      <t>メイ</t>
    </rPh>
    <phoneticPr fontId="3"/>
  </si>
  <si>
    <t>東唐津</t>
    <rPh sb="0" eb="3">
      <t>ヒガシカラツ</t>
    </rPh>
    <phoneticPr fontId="3"/>
  </si>
  <si>
    <t>S43</t>
    <phoneticPr fontId="3"/>
  </si>
  <si>
    <t>S47</t>
    <phoneticPr fontId="3"/>
  </si>
  <si>
    <t>外町</t>
    <rPh sb="0" eb="1">
      <t>ソト</t>
    </rPh>
    <rPh sb="1" eb="2">
      <t>マチ</t>
    </rPh>
    <phoneticPr fontId="3"/>
  </si>
  <si>
    <t>S46</t>
    <phoneticPr fontId="3"/>
  </si>
  <si>
    <t>長松</t>
    <rPh sb="0" eb="2">
      <t>ナガマツ</t>
    </rPh>
    <phoneticPr fontId="3"/>
  </si>
  <si>
    <t>S44</t>
    <phoneticPr fontId="3"/>
  </si>
  <si>
    <t>S47,H9</t>
    <phoneticPr fontId="3"/>
  </si>
  <si>
    <t>S42</t>
    <phoneticPr fontId="3"/>
  </si>
  <si>
    <t>S54</t>
    <phoneticPr fontId="3"/>
  </si>
  <si>
    <t>H24</t>
    <phoneticPr fontId="3"/>
  </si>
  <si>
    <t>高島</t>
    <rPh sb="0" eb="2">
      <t>タカシマ</t>
    </rPh>
    <phoneticPr fontId="3"/>
  </si>
  <si>
    <t>H11</t>
    <phoneticPr fontId="3"/>
  </si>
  <si>
    <t>佐志</t>
    <rPh sb="0" eb="1">
      <t>サ</t>
    </rPh>
    <rPh sb="1" eb="2">
      <t>シ</t>
    </rPh>
    <phoneticPr fontId="3"/>
  </si>
  <si>
    <t>S52</t>
    <phoneticPr fontId="3"/>
  </si>
  <si>
    <t>H22</t>
    <phoneticPr fontId="3"/>
  </si>
  <si>
    <t>鏡山</t>
    <rPh sb="0" eb="1">
      <t>カガミ</t>
    </rPh>
    <rPh sb="1" eb="2">
      <t>ヤマ</t>
    </rPh>
    <phoneticPr fontId="3"/>
  </si>
  <si>
    <t>久里</t>
    <rPh sb="0" eb="2">
      <t>クリ</t>
    </rPh>
    <phoneticPr fontId="3"/>
  </si>
  <si>
    <t>-</t>
    <phoneticPr fontId="3"/>
  </si>
  <si>
    <t>S54</t>
    <phoneticPr fontId="3"/>
  </si>
  <si>
    <t>S55</t>
    <phoneticPr fontId="3"/>
  </si>
  <si>
    <t>S40</t>
    <phoneticPr fontId="3"/>
  </si>
  <si>
    <t>S48</t>
    <phoneticPr fontId="3"/>
  </si>
  <si>
    <t>大良</t>
    <rPh sb="0" eb="1">
      <t>ダイ</t>
    </rPh>
    <rPh sb="1" eb="2">
      <t>リョウ</t>
    </rPh>
    <phoneticPr fontId="3"/>
  </si>
  <si>
    <t>S51</t>
    <phoneticPr fontId="3"/>
  </si>
  <si>
    <t>H 4</t>
    <phoneticPr fontId="3"/>
  </si>
  <si>
    <t>S48</t>
    <phoneticPr fontId="3"/>
  </si>
  <si>
    <t>成和</t>
    <rPh sb="0" eb="2">
      <t>セイワ</t>
    </rPh>
    <phoneticPr fontId="3"/>
  </si>
  <si>
    <t>H 2</t>
    <phoneticPr fontId="3"/>
  </si>
  <si>
    <t>H2</t>
    <phoneticPr fontId="3"/>
  </si>
  <si>
    <t>大志</t>
    <rPh sb="0" eb="2">
      <t>タイシ</t>
    </rPh>
    <phoneticPr fontId="3"/>
  </si>
  <si>
    <t>-</t>
    <phoneticPr fontId="3"/>
  </si>
  <si>
    <t>H23</t>
    <phoneticPr fontId="3"/>
  </si>
  <si>
    <t>S55</t>
    <phoneticPr fontId="3"/>
  </si>
  <si>
    <t>浜崎</t>
    <rPh sb="0" eb="2">
      <t>ハマサキ</t>
    </rPh>
    <phoneticPr fontId="3"/>
  </si>
  <si>
    <t>S54</t>
    <phoneticPr fontId="3"/>
  </si>
  <si>
    <t>S46</t>
    <phoneticPr fontId="3"/>
  </si>
  <si>
    <t>玉島</t>
    <rPh sb="0" eb="2">
      <t>タマシマ</t>
    </rPh>
    <phoneticPr fontId="3"/>
  </si>
  <si>
    <t>S57</t>
    <phoneticPr fontId="3"/>
  </si>
  <si>
    <t>平原</t>
    <rPh sb="0" eb="2">
      <t>ヒラハラ</t>
    </rPh>
    <phoneticPr fontId="3"/>
  </si>
  <si>
    <t>S62</t>
    <phoneticPr fontId="3"/>
  </si>
  <si>
    <t>S37</t>
    <phoneticPr fontId="3"/>
  </si>
  <si>
    <t>うつぼ木</t>
    <rPh sb="3" eb="4">
      <t>キ</t>
    </rPh>
    <phoneticPr fontId="3"/>
  </si>
  <si>
    <t>H 6</t>
    <phoneticPr fontId="3"/>
  </si>
  <si>
    <t>S36</t>
    <phoneticPr fontId="3"/>
  </si>
  <si>
    <t>S55</t>
    <phoneticPr fontId="3"/>
  </si>
  <si>
    <t>S43</t>
    <phoneticPr fontId="3"/>
  </si>
  <si>
    <t>伊岐佐</t>
    <rPh sb="0" eb="3">
      <t>イキサ</t>
    </rPh>
    <phoneticPr fontId="3"/>
  </si>
  <si>
    <t>-</t>
    <phoneticPr fontId="3"/>
  </si>
  <si>
    <t>S57</t>
    <phoneticPr fontId="3"/>
  </si>
  <si>
    <t>S42</t>
    <phoneticPr fontId="3"/>
  </si>
  <si>
    <t>S47</t>
    <phoneticPr fontId="3"/>
  </si>
  <si>
    <t>S50</t>
    <phoneticPr fontId="3"/>
  </si>
  <si>
    <t>切木</t>
    <rPh sb="0" eb="2">
      <t>キリゴ</t>
    </rPh>
    <phoneticPr fontId="3"/>
  </si>
  <si>
    <t>-</t>
    <phoneticPr fontId="3"/>
  </si>
  <si>
    <t>S43</t>
    <phoneticPr fontId="3"/>
  </si>
  <si>
    <t>S53</t>
    <phoneticPr fontId="3"/>
  </si>
  <si>
    <t>H21</t>
    <phoneticPr fontId="3"/>
  </si>
  <si>
    <t>S56</t>
    <phoneticPr fontId="3"/>
  </si>
  <si>
    <t>納所</t>
    <rPh sb="0" eb="2">
      <t>ナッショ</t>
    </rPh>
    <phoneticPr fontId="3"/>
  </si>
  <si>
    <t>S41</t>
    <phoneticPr fontId="3"/>
  </si>
  <si>
    <t>S54</t>
    <phoneticPr fontId="3"/>
  </si>
  <si>
    <t>田野</t>
    <rPh sb="0" eb="2">
      <t>タノ</t>
    </rPh>
    <phoneticPr fontId="3"/>
  </si>
  <si>
    <t>S50</t>
    <phoneticPr fontId="3"/>
  </si>
  <si>
    <t>S59</t>
    <phoneticPr fontId="3"/>
  </si>
  <si>
    <t>名護屋</t>
    <rPh sb="0" eb="3">
      <t>ナゴヤ</t>
    </rPh>
    <phoneticPr fontId="3"/>
  </si>
  <si>
    <t>S53</t>
    <phoneticPr fontId="3"/>
  </si>
  <si>
    <t>-</t>
    <phoneticPr fontId="3"/>
  </si>
  <si>
    <t>馬渡</t>
    <rPh sb="0" eb="1">
      <t>ウマ</t>
    </rPh>
    <rPh sb="1" eb="2">
      <t>ワタ</t>
    </rPh>
    <phoneticPr fontId="3"/>
  </si>
  <si>
    <t>加唐</t>
    <rPh sb="0" eb="2">
      <t>カトウ</t>
    </rPh>
    <phoneticPr fontId="3"/>
  </si>
  <si>
    <t>松島分校</t>
    <rPh sb="0" eb="2">
      <t>マツシマ</t>
    </rPh>
    <rPh sb="2" eb="4">
      <t>ブンコウ</t>
    </rPh>
    <phoneticPr fontId="3"/>
  </si>
  <si>
    <t>S49</t>
    <phoneticPr fontId="3"/>
  </si>
  <si>
    <t>打上</t>
    <rPh sb="0" eb="2">
      <t>ウチアゲ</t>
    </rPh>
    <phoneticPr fontId="3"/>
  </si>
  <si>
    <t>S46</t>
    <phoneticPr fontId="3"/>
  </si>
  <si>
    <t>呼子</t>
    <rPh sb="0" eb="2">
      <t>ヨブコ</t>
    </rPh>
    <phoneticPr fontId="3"/>
  </si>
  <si>
    <t>S48</t>
    <phoneticPr fontId="3"/>
  </si>
  <si>
    <t>H12</t>
    <phoneticPr fontId="3"/>
  </si>
  <si>
    <t>H3</t>
    <phoneticPr fontId="3"/>
  </si>
  <si>
    <t>H20</t>
    <phoneticPr fontId="3"/>
  </si>
  <si>
    <t>(中併)</t>
    <rPh sb="1" eb="2">
      <t>チュウ</t>
    </rPh>
    <rPh sb="2" eb="3">
      <t>ヘイ</t>
    </rPh>
    <phoneticPr fontId="3"/>
  </si>
  <si>
    <t>７－１．小学校・中学校の児童・生徒</t>
    <rPh sb="4" eb="7">
      <t>ショウガッコウ</t>
    </rPh>
    <rPh sb="8" eb="11">
      <t>チュウガッコウ</t>
    </rPh>
    <rPh sb="12" eb="14">
      <t>ジドウ</t>
    </rPh>
    <rPh sb="15" eb="17">
      <t>セイト</t>
    </rPh>
    <phoneticPr fontId="3"/>
  </si>
  <si>
    <t>（単位：人）(各年5月1日現在)</t>
    <rPh sb="1" eb="3">
      <t>タンイ</t>
    </rPh>
    <rPh sb="4" eb="5">
      <t>ニン</t>
    </rPh>
    <rPh sb="7" eb="9">
      <t>カクネン</t>
    </rPh>
    <rPh sb="10" eb="11">
      <t>ガツ</t>
    </rPh>
    <rPh sb="12" eb="13">
      <t>ニチ</t>
    </rPh>
    <rPh sb="13" eb="15">
      <t>ゲンザイ</t>
    </rPh>
    <phoneticPr fontId="3"/>
  </si>
  <si>
    <t>小学生総数</t>
    <rPh sb="0" eb="3">
      <t>ショウガクセイ</t>
    </rPh>
    <rPh sb="3" eb="5">
      <t>ソウスウ</t>
    </rPh>
    <phoneticPr fontId="3"/>
  </si>
  <si>
    <t>１　年</t>
    <rPh sb="2" eb="3">
      <t>ネン</t>
    </rPh>
    <phoneticPr fontId="3"/>
  </si>
  <si>
    <t>２　年</t>
    <rPh sb="2" eb="3">
      <t>ネン</t>
    </rPh>
    <phoneticPr fontId="3"/>
  </si>
  <si>
    <t>３　年</t>
    <rPh sb="2" eb="3">
      <t>ネン</t>
    </rPh>
    <phoneticPr fontId="3"/>
  </si>
  <si>
    <t>４　年</t>
    <rPh sb="2" eb="3">
      <t>ネン</t>
    </rPh>
    <phoneticPr fontId="3"/>
  </si>
  <si>
    <t>５　年</t>
    <rPh sb="2" eb="3">
      <t>ネン</t>
    </rPh>
    <phoneticPr fontId="3"/>
  </si>
  <si>
    <t>６　年</t>
    <rPh sb="2" eb="3">
      <t>ネン</t>
    </rPh>
    <phoneticPr fontId="3"/>
  </si>
  <si>
    <t>中学生総数</t>
    <rPh sb="0" eb="3">
      <t>チュウガクセイ</t>
    </rPh>
    <rPh sb="3" eb="5">
      <t>ソウスウ</t>
    </rPh>
    <phoneticPr fontId="3"/>
  </si>
  <si>
    <t>平成７年</t>
    <rPh sb="0" eb="2">
      <t>ヘイセイ</t>
    </rPh>
    <rPh sb="3" eb="4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</si>
  <si>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</si>
  <si>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</si>
  <si>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１０年</t>
    <rPh sb="2" eb="3">
      <t>ネン</t>
    </rPh>
    <phoneticPr fontId="3"/>
  </si>
  <si>
    <t>１１年</t>
    <rPh sb="2" eb="3">
      <t>ネン</t>
    </rPh>
    <phoneticPr fontId="3"/>
  </si>
  <si>
    <t>１２年</t>
    <rPh sb="2" eb="3">
      <t>ネン</t>
    </rPh>
    <phoneticPr fontId="3"/>
  </si>
  <si>
    <t>１３年</t>
    <rPh sb="2" eb="3">
      <t>ネン</t>
    </rPh>
    <phoneticPr fontId="3"/>
  </si>
  <si>
    <t>１４年</t>
    <rPh sb="2" eb="3">
      <t>ネン</t>
    </rPh>
    <phoneticPr fontId="3"/>
  </si>
  <si>
    <t>１５年</t>
    <rPh sb="2" eb="3">
      <t>ネン</t>
    </rPh>
    <phoneticPr fontId="3"/>
  </si>
  <si>
    <t>１６年</t>
    <rPh sb="2" eb="3">
      <t>ネン</t>
    </rPh>
    <phoneticPr fontId="3"/>
  </si>
  <si>
    <t>１７年</t>
    <rPh sb="2" eb="3">
      <t>ネン</t>
    </rPh>
    <phoneticPr fontId="3"/>
  </si>
  <si>
    <t>１８年</t>
    <rPh sb="2" eb="3">
      <t>ネン</t>
    </rPh>
    <phoneticPr fontId="3"/>
  </si>
  <si>
    <t>１９年</t>
    <rPh sb="2" eb="3">
      <t>ネン</t>
    </rPh>
    <phoneticPr fontId="3"/>
  </si>
  <si>
    <t>２０年</t>
    <rPh sb="2" eb="3">
      <t>ネン</t>
    </rPh>
    <phoneticPr fontId="3"/>
  </si>
  <si>
    <t>２１年</t>
    <rPh sb="2" eb="3">
      <t>ネン</t>
    </rPh>
    <phoneticPr fontId="3"/>
  </si>
  <si>
    <t>２２年</t>
    <rPh sb="2" eb="3">
      <t>ネン</t>
    </rPh>
    <phoneticPr fontId="3"/>
  </si>
  <si>
    <t>２３年</t>
    <rPh sb="2" eb="3">
      <t>ネン</t>
    </rPh>
    <phoneticPr fontId="3"/>
  </si>
  <si>
    <t>２４年</t>
    <rPh sb="2" eb="3">
      <t>ネン</t>
    </rPh>
    <phoneticPr fontId="3"/>
  </si>
  <si>
    <t>２５年</t>
    <rPh sb="2" eb="3">
      <t>ネン</t>
    </rPh>
    <phoneticPr fontId="3"/>
  </si>
  <si>
    <t>２６年</t>
    <rPh sb="2" eb="3">
      <t>ネン</t>
    </rPh>
    <phoneticPr fontId="3"/>
  </si>
  <si>
    <t>２７年</t>
    <rPh sb="2" eb="3">
      <t>ネン</t>
    </rPh>
    <phoneticPr fontId="3"/>
  </si>
  <si>
    <t>２８年</t>
    <rPh sb="2" eb="3">
      <t>ネン</t>
    </rPh>
    <phoneticPr fontId="3"/>
  </si>
  <si>
    <t>２９年</t>
    <rPh sb="2" eb="3">
      <t>ネン</t>
    </rPh>
    <phoneticPr fontId="3"/>
  </si>
  <si>
    <t>３０年</t>
    <rPh sb="2" eb="3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</si>
  <si>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</si>
  <si>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２年</t>
    <rPh sb="1" eb="2">
      <t>ネン</t>
    </rPh>
    <phoneticPr fontId="3"/>
  </si>
  <si>
    <t>向島分校</t>
    <rPh sb="0" eb="2">
      <t>ムクシマ</t>
    </rPh>
    <rPh sb="2" eb="4">
      <t>ブンコウ</t>
    </rPh>
    <phoneticPr fontId="3"/>
  </si>
  <si>
    <t>注3） 教員数のうち半日勤務教員は0.5人で記載</t>
    <rPh sb="0" eb="1">
      <t>チュウ</t>
    </rPh>
    <rPh sb="4" eb="6">
      <t>キョウイン</t>
    </rPh>
    <rPh sb="6" eb="7">
      <t>スウ</t>
    </rPh>
    <rPh sb="10" eb="12">
      <t>ハンニチ</t>
    </rPh>
    <rPh sb="12" eb="14">
      <t>キンム</t>
    </rPh>
    <rPh sb="14" eb="16">
      <t>キョウイン</t>
    </rPh>
    <rPh sb="20" eb="21">
      <t>ニン</t>
    </rPh>
    <rPh sb="22" eb="24">
      <t>キサイ</t>
    </rPh>
    <phoneticPr fontId="3"/>
  </si>
  <si>
    <t>注3） 教員数のうち半日勤務教員は0.5人で記載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</si>
  <si>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</si>
  <si>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H26</t>
    <phoneticPr fontId="3"/>
  </si>
  <si>
    <t>S39</t>
    <phoneticPr fontId="3"/>
  </si>
  <si>
    <t>-</t>
    <phoneticPr fontId="3"/>
  </si>
  <si>
    <t>-</t>
    <phoneticPr fontId="3"/>
  </si>
  <si>
    <t>H28</t>
    <phoneticPr fontId="3"/>
  </si>
  <si>
    <t>H30</t>
    <phoneticPr fontId="3"/>
  </si>
  <si>
    <t>H24</t>
    <phoneticPr fontId="3"/>
  </si>
  <si>
    <t>県所有施設</t>
    <rPh sb="0" eb="1">
      <t>ケン</t>
    </rPh>
    <rPh sb="1" eb="3">
      <t>ショユウ</t>
    </rPh>
    <rPh sb="3" eb="5">
      <t>シセツ</t>
    </rPh>
    <phoneticPr fontId="3"/>
  </si>
  <si>
    <t>県所有施設</t>
    <rPh sb="0" eb="1">
      <t>ケン</t>
    </rPh>
    <rPh sb="1" eb="3">
      <t>ショユウ</t>
    </rPh>
    <rPh sb="3" eb="5">
      <t>シセツ</t>
    </rPh>
    <phoneticPr fontId="3"/>
  </si>
  <si>
    <t>資料：唐津市教育委員会「唐津市の教育」</t>
    <rPh sb="0" eb="2">
      <t>シリョウ</t>
    </rPh>
    <phoneticPr fontId="3"/>
  </si>
  <si>
    <t>３０年度</t>
    <rPh sb="2" eb="4">
      <t>ネンド</t>
    </rPh>
    <phoneticPr fontId="3"/>
  </si>
  <si>
    <t>中原遺跡出土木簡と土師器相模型模倣杯</t>
    <rPh sb="0" eb="2">
      <t>なかばる</t>
    </rPh>
    <rPh sb="2" eb="4">
      <t>いせき</t>
    </rPh>
    <rPh sb="4" eb="6">
      <t>しゅつど</t>
    </rPh>
    <rPh sb="6" eb="8">
      <t>もっかん</t>
    </rPh>
    <rPh sb="9" eb="12">
      <t>はじき</t>
    </rPh>
    <rPh sb="12" eb="13">
      <t>しょう</t>
    </rPh>
    <rPh sb="13" eb="15">
      <t>もけい</t>
    </rPh>
    <rPh sb="15" eb="17">
      <t>もほう</t>
    </rPh>
    <rPh sb="17" eb="18">
      <t>はい</t>
    </rPh>
    <phoneticPr fontId="4" type="Hiragana"/>
  </si>
  <si>
    <t>佐賀県</t>
    <rPh sb="0" eb="3">
      <t>さがけん</t>
    </rPh>
    <phoneticPr fontId="4" type="Hiragana"/>
  </si>
  <si>
    <t>草伝社（旧井手家住宅）店舗兼主屋</t>
    <rPh sb="0" eb="1">
      <t>クサ</t>
    </rPh>
    <rPh sb="1" eb="2">
      <t>デン</t>
    </rPh>
    <rPh sb="2" eb="3">
      <t>シャ</t>
    </rPh>
    <rPh sb="4" eb="5">
      <t>キュウ</t>
    </rPh>
    <rPh sb="5" eb="7">
      <t>イデ</t>
    </rPh>
    <rPh sb="7" eb="8">
      <t>ケ</t>
    </rPh>
    <rPh sb="8" eb="10">
      <t>ジュウタク</t>
    </rPh>
    <rPh sb="11" eb="13">
      <t>テンポ</t>
    </rPh>
    <rPh sb="13" eb="14">
      <t>ケン</t>
    </rPh>
    <rPh sb="14" eb="15">
      <t>シュ</t>
    </rPh>
    <rPh sb="15" eb="16">
      <t>ヤ</t>
    </rPh>
    <phoneticPr fontId="3"/>
  </si>
  <si>
    <t>唐津市北波多徳須恵</t>
    <rPh sb="3" eb="6">
      <t>きたはた</t>
    </rPh>
    <rPh sb="6" eb="7">
      <t>とく</t>
    </rPh>
    <rPh sb="7" eb="9">
      <t>すえ</t>
    </rPh>
    <phoneticPr fontId="4" type="Hiragana"/>
  </si>
  <si>
    <t>草伝社（旧井手家住宅）倉庫</t>
    <rPh sb="0" eb="1">
      <t>クサ</t>
    </rPh>
    <rPh sb="1" eb="2">
      <t>デン</t>
    </rPh>
    <rPh sb="2" eb="3">
      <t>シャ</t>
    </rPh>
    <rPh sb="4" eb="5">
      <t>キュウ</t>
    </rPh>
    <rPh sb="5" eb="7">
      <t>イデ</t>
    </rPh>
    <rPh sb="7" eb="8">
      <t>ケ</t>
    </rPh>
    <rPh sb="8" eb="10">
      <t>ジュウタク</t>
    </rPh>
    <rPh sb="11" eb="13">
      <t>ソウコ</t>
    </rPh>
    <phoneticPr fontId="3"/>
  </si>
  <si>
    <t>学校数</t>
    <phoneticPr fontId="3"/>
  </si>
  <si>
    <t>園児・生徒数</t>
    <rPh sb="0" eb="2">
      <t>エンジ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</si>
  <si>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</si>
  <si>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</si>
  <si>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</si>
  <si>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</si>
  <si>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</si>
  <si>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</si>
  <si>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</si>
  <si>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</si>
  <si>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</si>
  <si>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</si>
  <si>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</si>
  <si>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</si>
  <si>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</si>
  <si>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</si>
  <si>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</si>
  <si>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幼稚園</t>
    <rPh sb="0" eb="1">
      <t>ヨウ</t>
    </rPh>
    <rPh sb="1" eb="2">
      <t>オサナイ</t>
    </rPh>
    <rPh sb="2" eb="3">
      <t>エン</t>
    </rPh>
    <phoneticPr fontId="3"/>
  </si>
  <si>
    <t>年度</t>
    <rPh sb="0" eb="2">
      <t>ネンド</t>
    </rPh>
    <phoneticPr fontId="3"/>
  </si>
  <si>
    <t>７－４．幼稚園・幼保連携型認定こども園・専修学校</t>
    <rPh sb="4" eb="7">
      <t>ヨウチエン</t>
    </rPh>
    <rPh sb="8" eb="12">
      <t>ヨウホレンケイ</t>
    </rPh>
    <rPh sb="12" eb="13">
      <t>ガタ</t>
    </rPh>
    <rPh sb="13" eb="15">
      <t>ニンテイ</t>
    </rPh>
    <rPh sb="18" eb="19">
      <t>エン</t>
    </rPh>
    <rPh sb="20" eb="22">
      <t>センシュウ</t>
    </rPh>
    <rPh sb="22" eb="24">
      <t>ガッコウ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</si>
  <si>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</si>
  <si>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</si>
  <si>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注）平成19年度以降の公表なし</t>
    <rPh sb="0" eb="1">
      <t>チュウ</t>
    </rPh>
    <rPh sb="2" eb="4">
      <t>ヘイセイ</t>
    </rPh>
    <rPh sb="6" eb="10">
      <t>ネンドイコウ</t>
    </rPh>
    <rPh sb="11" eb="13">
      <t>コウヒョウ</t>
    </rPh>
    <phoneticPr fontId="3"/>
  </si>
  <si>
    <t>注）平成21年度以降の公表なし</t>
    <rPh sb="0" eb="1">
      <t>チュウ</t>
    </rPh>
    <rPh sb="2" eb="4">
      <t>ヘイセイ</t>
    </rPh>
    <rPh sb="6" eb="8">
      <t>ネンド</t>
    </rPh>
    <rPh sb="8" eb="10">
      <t>イコウ</t>
    </rPh>
    <rPh sb="11" eb="13">
      <t>コウヒョウ</t>
    </rPh>
    <phoneticPr fontId="3"/>
  </si>
  <si>
    <t>令和元年</t>
    <rPh sb="0" eb="2">
      <t>レイワ</t>
    </rPh>
    <rPh sb="2" eb="4">
      <t>ガンネン</t>
    </rPh>
    <phoneticPr fontId="3"/>
  </si>
  <si>
    <t>平成18年</t>
    <rPh sb="0" eb="2">
      <t>ヘイセイ</t>
    </rPh>
    <rPh sb="4" eb="5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</si>
  <si>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</si>
  <si>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</si>
  <si>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</si>
  <si>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</si>
  <si>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</si>
  <si>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</si>
  <si>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</si>
  <si>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</si>
  <si>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</si>
  <si>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</si>
  <si>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</si>
  <si>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</si>
  <si>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７－９．高等学校（公立・私立）の進路別卒業者数</t>
    <rPh sb="9" eb="11">
      <t>コウリツ</t>
    </rPh>
    <rPh sb="12" eb="14">
      <t>シリツ</t>
    </rPh>
    <phoneticPr fontId="4"/>
  </si>
  <si>
    <t>注1） 平成15年調査から産業分類が変更</t>
    <rPh sb="0" eb="1">
      <t>チュウ</t>
    </rPh>
    <rPh sb="4" eb="6">
      <t>ヘイセイ</t>
    </rPh>
    <rPh sb="8" eb="9">
      <t>ネン</t>
    </rPh>
    <phoneticPr fontId="3"/>
  </si>
  <si>
    <t>注2） 平成10年から16年調査までは旧唐津市地域内の5高等学校卒業者の状況</t>
    <rPh sb="0" eb="1">
      <t>チュウ</t>
    </rPh>
    <rPh sb="4" eb="6">
      <t>ヘイセイ</t>
    </rPh>
    <rPh sb="8" eb="9">
      <t>ネン</t>
    </rPh>
    <rPh sb="13" eb="14">
      <t>ネン</t>
    </rPh>
    <rPh sb="14" eb="16">
      <t>チョウサ</t>
    </rPh>
    <rPh sb="19" eb="20">
      <t>キュウ</t>
    </rPh>
    <rPh sb="20" eb="22">
      <t>カラツ</t>
    </rPh>
    <rPh sb="22" eb="23">
      <t>シ</t>
    </rPh>
    <rPh sb="23" eb="25">
      <t>チイキ</t>
    </rPh>
    <rPh sb="25" eb="26">
      <t>ナイ</t>
    </rPh>
    <rPh sb="28" eb="30">
      <t>コウトウ</t>
    </rPh>
    <rPh sb="30" eb="32">
      <t>ガッコウ</t>
    </rPh>
    <rPh sb="32" eb="35">
      <t>ソツギョウシャ</t>
    </rPh>
    <rPh sb="36" eb="38">
      <t>ジョウキョウ</t>
    </rPh>
    <phoneticPr fontId="3"/>
  </si>
  <si>
    <t>注3） 平成18年以降は本調査の公表なし</t>
    <rPh sb="0" eb="1">
      <t>チュウ</t>
    </rPh>
    <rPh sb="4" eb="6">
      <t>ヘイセイ</t>
    </rPh>
    <rPh sb="8" eb="9">
      <t>ネン</t>
    </rPh>
    <rPh sb="9" eb="11">
      <t>イコウ</t>
    </rPh>
    <rPh sb="12" eb="15">
      <t>ホンチョウサ</t>
    </rPh>
    <rPh sb="16" eb="18">
      <t>コウヒョウ</t>
    </rPh>
    <phoneticPr fontId="3"/>
  </si>
  <si>
    <t>唐津市の教育</t>
    <rPh sb="0" eb="3">
      <t>カラツシ</t>
    </rPh>
    <rPh sb="4" eb="6">
      <t>キョウイク</t>
    </rPh>
    <phoneticPr fontId="3"/>
  </si>
  <si>
    <t>-</t>
    <phoneticPr fontId="3"/>
  </si>
  <si>
    <t>-</t>
    <phoneticPr fontId="3"/>
  </si>
  <si>
    <t>H25年度から休校</t>
    <rPh sb="3" eb="5">
      <t>ネンド</t>
    </rPh>
    <rPh sb="7" eb="9">
      <t>キュウコウ</t>
    </rPh>
    <phoneticPr fontId="3"/>
  </si>
  <si>
    <t>H24年度から休校</t>
    <rPh sb="3" eb="5">
      <t>ネンド</t>
    </rPh>
    <rPh sb="7" eb="9">
      <t>キュウコウ</t>
    </rPh>
    <phoneticPr fontId="3"/>
  </si>
  <si>
    <t>-</t>
    <phoneticPr fontId="3"/>
  </si>
  <si>
    <t>(単位：人)</t>
    <phoneticPr fontId="3"/>
  </si>
  <si>
    <t>注）令和2年3月31日現在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</si>
  <si>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旧大島邸</t>
    <rPh sb="0" eb="4">
      <t>キュウオオシマテイ</t>
    </rPh>
    <phoneticPr fontId="3"/>
  </si>
  <si>
    <t>児童数</t>
    <rPh sb="0" eb="2">
      <t>ジドウ</t>
    </rPh>
    <rPh sb="2" eb="3">
      <t>スウ</t>
    </rPh>
    <phoneticPr fontId="3"/>
  </si>
  <si>
    <t>７－１１．図書館蔵書・利用状況</t>
    <rPh sb="5" eb="8">
      <t>トショカン</t>
    </rPh>
    <rPh sb="8" eb="10">
      <t>ゾウショ</t>
    </rPh>
    <rPh sb="11" eb="13">
      <t>リヨウ</t>
    </rPh>
    <rPh sb="13" eb="15">
      <t>ジョウキョウ</t>
    </rPh>
    <phoneticPr fontId="3"/>
  </si>
  <si>
    <t>（令和元年度）</t>
    <rPh sb="1" eb="3">
      <t>レイワ</t>
    </rPh>
    <rPh sb="3" eb="4">
      <t>ガン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</si>
  <si>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</si>
  <si>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-</t>
    <phoneticPr fontId="3"/>
  </si>
  <si>
    <t>改修中</t>
    <rPh sb="0" eb="2">
      <t>カイシュウ</t>
    </rPh>
    <rPh sb="2" eb="3">
      <t>チュウ</t>
    </rPh>
    <phoneticPr fontId="3"/>
  </si>
  <si>
    <t>改修中</t>
    <rPh sb="0" eb="2">
      <t>カイシュウ</t>
    </rPh>
    <rPh sb="2" eb="3">
      <t>ナカ</t>
    </rPh>
    <phoneticPr fontId="3"/>
  </si>
  <si>
    <t>-</t>
    <phoneticPr fontId="3"/>
  </si>
  <si>
    <r>
      <t xml:space="preserve">教員数
</t>
    </r>
    <r>
      <rPr>
        <sz val="9"/>
        <rFont val="ＭＳ Ｐ明朝"/>
        <family val="1"/>
        <charset val="128"/>
      </rPr>
      <t/>
    </r>
    <phoneticPr fontId="3"/>
  </si>
  <si>
    <t>注1） 平成16年までは旧唐津市の人数</t>
    <rPh sb="4" eb="6">
      <t>ヘイセイ</t>
    </rPh>
    <rPh sb="8" eb="9">
      <t>ネン</t>
    </rPh>
    <rPh sb="12" eb="13">
      <t>キュウ</t>
    </rPh>
    <rPh sb="13" eb="16">
      <t>カラツシ</t>
    </rPh>
    <rPh sb="17" eb="19">
      <t>ニンズウ</t>
    </rPh>
    <phoneticPr fontId="3"/>
  </si>
  <si>
    <t>注2） 平成17年は七山地区は含まない</t>
    <rPh sb="0" eb="1">
      <t>チュウ</t>
    </rPh>
    <rPh sb="4" eb="6">
      <t>ヘイセイ</t>
    </rPh>
    <rPh sb="8" eb="9">
      <t>ネン</t>
    </rPh>
    <rPh sb="10" eb="12">
      <t>ナナヤマ</t>
    </rPh>
    <rPh sb="12" eb="14">
      <t>チク</t>
    </rPh>
    <rPh sb="15" eb="16">
      <t>フク</t>
    </rPh>
    <phoneticPr fontId="3"/>
  </si>
  <si>
    <t>注3） 県立唐津東中学校と私立佐賀早稲田中学校は含まない</t>
    <phoneticPr fontId="3"/>
  </si>
  <si>
    <t>注2） 学級数には特別支援学級数も含む</t>
    <rPh sb="0" eb="1">
      <t>チュウ</t>
    </rPh>
    <rPh sb="4" eb="6">
      <t>ガッキュウ</t>
    </rPh>
    <rPh sb="6" eb="7">
      <t>スウ</t>
    </rPh>
    <rPh sb="9" eb="11">
      <t>トクベツ</t>
    </rPh>
    <rPh sb="11" eb="13">
      <t>シエン</t>
    </rPh>
    <rPh sb="13" eb="15">
      <t>ガッキュウ</t>
    </rPh>
    <rPh sb="15" eb="16">
      <t>スウ</t>
    </rPh>
    <rPh sb="17" eb="18">
      <t>フク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</si>
  <si>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</si>
  <si>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</si>
  <si>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３年</t>
    <rPh sb="1" eb="2">
      <t>ネン</t>
    </rPh>
    <phoneticPr fontId="3"/>
  </si>
  <si>
    <t>（令和2年度）</t>
    <rPh sb="1" eb="3">
      <t>レイワ</t>
    </rPh>
    <rPh sb="4" eb="6">
      <t>ネンド</t>
    </rPh>
    <phoneticPr fontId="3"/>
  </si>
  <si>
    <t>注）令和3年3月31日現在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</si>
  <si>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注1）教員数は本務者のみの人数</t>
    <rPh sb="0" eb="1">
      <t>チュウ</t>
    </rPh>
    <rPh sb="3" eb="6">
      <t>キョウインスウ</t>
    </rPh>
    <rPh sb="7" eb="8">
      <t>ホン</t>
    </rPh>
    <rPh sb="8" eb="9">
      <t>ム</t>
    </rPh>
    <rPh sb="9" eb="10">
      <t>シャ</t>
    </rPh>
    <rPh sb="13" eb="15">
      <t>ニンズウ</t>
    </rPh>
    <phoneticPr fontId="3"/>
  </si>
  <si>
    <t>2年</t>
    <rPh sb="1" eb="2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</si>
  <si>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</si>
  <si>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</si>
  <si>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</si>
  <si>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</si>
  <si>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</si>
  <si>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令和２年度</t>
    <rPh sb="0" eb="2">
      <t>レイワ</t>
    </rPh>
    <rPh sb="3" eb="5">
      <t>ネンド</t>
    </rPh>
    <phoneticPr fontId="3"/>
  </si>
  <si>
    <t>中止</t>
    <rPh sb="0" eb="2">
      <t>チュウシ</t>
    </rPh>
    <phoneticPr fontId="3"/>
  </si>
  <si>
    <t>-</t>
    <phoneticPr fontId="3"/>
  </si>
  <si>
    <t>厳木スポーツ広場</t>
    <rPh sb="0" eb="2">
      <t>キュウラギ</t>
    </rPh>
    <rPh sb="6" eb="8">
      <t>ヒロバ</t>
    </rPh>
    <phoneticPr fontId="3"/>
  </si>
  <si>
    <t>-</t>
    <phoneticPr fontId="3"/>
  </si>
  <si>
    <t>北波多運動広場</t>
    <rPh sb="0" eb="3">
      <t>キタハタ</t>
    </rPh>
    <rPh sb="3" eb="7">
      <t>ウンドウヒロバ</t>
    </rPh>
    <phoneticPr fontId="3"/>
  </si>
  <si>
    <t>中止</t>
    <rPh sb="0" eb="2">
      <t>チュウシ</t>
    </rPh>
    <phoneticPr fontId="3"/>
  </si>
  <si>
    <t>平成28年度</t>
  </si>
  <si>
    <t>平成29年度</t>
  </si>
  <si>
    <t>平成30年度</t>
  </si>
  <si>
    <t>令和元年度</t>
  </si>
  <si>
    <t>中等教育学校 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3"/>
  </si>
  <si>
    <t>高等専門学校</t>
    <rPh sb="0" eb="1">
      <t>タカ</t>
    </rPh>
    <rPh sb="1" eb="2">
      <t>トウ</t>
    </rPh>
    <rPh sb="2" eb="3">
      <t>アツム</t>
    </rPh>
    <rPh sb="3" eb="4">
      <t>モン</t>
    </rPh>
    <rPh sb="4" eb="5">
      <t>ガク</t>
    </rPh>
    <rPh sb="5" eb="6">
      <t>コウ</t>
    </rPh>
    <phoneticPr fontId="3"/>
  </si>
  <si>
    <t>私立</t>
    <rPh sb="0" eb="1">
      <t>ワタクシ</t>
    </rPh>
    <rPh sb="1" eb="2">
      <t>リツ</t>
    </rPh>
    <phoneticPr fontId="3"/>
  </si>
  <si>
    <t>年度</t>
    <rPh sb="0" eb="1">
      <t>トシ</t>
    </rPh>
    <rPh sb="1" eb="2">
      <t>ド</t>
    </rPh>
    <phoneticPr fontId="3"/>
  </si>
  <si>
    <t>項目</t>
    <rPh sb="0" eb="1">
      <t>コウ</t>
    </rPh>
    <rPh sb="1" eb="2">
      <t>メ</t>
    </rPh>
    <phoneticPr fontId="3"/>
  </si>
  <si>
    <t>定時制</t>
    <rPh sb="0" eb="1">
      <t>サダム</t>
    </rPh>
    <rPh sb="1" eb="2">
      <t>ジ</t>
    </rPh>
    <rPh sb="2" eb="3">
      <t>セイ</t>
    </rPh>
    <phoneticPr fontId="3"/>
  </si>
  <si>
    <t>通信制</t>
    <rPh sb="0" eb="1">
      <t>ツウ</t>
    </rPh>
    <rPh sb="1" eb="2">
      <t>シン</t>
    </rPh>
    <rPh sb="2" eb="3">
      <t>セイ</t>
    </rPh>
    <phoneticPr fontId="3"/>
  </si>
  <si>
    <t>進学者合計</t>
    <rPh sb="0" eb="1">
      <t>ススム</t>
    </rPh>
    <rPh sb="1" eb="2">
      <t>ガク</t>
    </rPh>
    <rPh sb="2" eb="3">
      <t>シャ</t>
    </rPh>
    <rPh sb="3" eb="4">
      <t>ゴウ</t>
    </rPh>
    <rPh sb="4" eb="5">
      <t>ケイ</t>
    </rPh>
    <phoneticPr fontId="3"/>
  </si>
  <si>
    <t>進学率（％）</t>
    <rPh sb="0" eb="1">
      <t>ススム</t>
    </rPh>
    <rPh sb="1" eb="2">
      <t>ガク</t>
    </rPh>
    <rPh sb="2" eb="3">
      <t>リツ</t>
    </rPh>
    <phoneticPr fontId="3"/>
  </si>
  <si>
    <t>専修学校等</t>
    <rPh sb="0" eb="1">
      <t>アツム</t>
    </rPh>
    <rPh sb="1" eb="2">
      <t>オサム</t>
    </rPh>
    <rPh sb="2" eb="3">
      <t>ガク</t>
    </rPh>
    <rPh sb="3" eb="4">
      <t>コウ</t>
    </rPh>
    <rPh sb="4" eb="5">
      <t>ナド</t>
    </rPh>
    <phoneticPr fontId="3"/>
  </si>
  <si>
    <t>各種学校</t>
    <rPh sb="0" eb="1">
      <t>オノオノ</t>
    </rPh>
    <rPh sb="1" eb="2">
      <t>タネ</t>
    </rPh>
    <rPh sb="2" eb="3">
      <t>ガク</t>
    </rPh>
    <rPh sb="3" eb="4">
      <t>コウ</t>
    </rPh>
    <phoneticPr fontId="3"/>
  </si>
  <si>
    <t>就職者</t>
    <rPh sb="0" eb="1">
      <t>シュウ</t>
    </rPh>
    <rPh sb="1" eb="2">
      <t>ショク</t>
    </rPh>
    <rPh sb="2" eb="3">
      <t>シャ</t>
    </rPh>
    <phoneticPr fontId="3"/>
  </si>
  <si>
    <t>就職率（％）</t>
    <rPh sb="0" eb="1">
      <t>シュウ</t>
    </rPh>
    <rPh sb="1" eb="2">
      <t>ショク</t>
    </rPh>
    <rPh sb="2" eb="3">
      <t>リツ</t>
    </rPh>
    <phoneticPr fontId="3"/>
  </si>
  <si>
    <t>上記以外の者</t>
    <rPh sb="0" eb="1">
      <t>ウエ</t>
    </rPh>
    <rPh sb="1" eb="2">
      <t>キ</t>
    </rPh>
    <rPh sb="2" eb="3">
      <t>イ</t>
    </rPh>
    <rPh sb="3" eb="4">
      <t>ガイ</t>
    </rPh>
    <phoneticPr fontId="3"/>
  </si>
  <si>
    <t>死亡・不詳</t>
    <rPh sb="0" eb="1">
      <t>シ</t>
    </rPh>
    <rPh sb="1" eb="2">
      <t>ボウ</t>
    </rPh>
    <rPh sb="3" eb="4">
      <t>フ</t>
    </rPh>
    <rPh sb="4" eb="5">
      <t>ショウ</t>
    </rPh>
    <phoneticPr fontId="3"/>
  </si>
  <si>
    <t>合計（卒業生総数となる）</t>
    <rPh sb="0" eb="1">
      <t>ゴウ</t>
    </rPh>
    <rPh sb="1" eb="2">
      <t>ケイ</t>
    </rPh>
    <rPh sb="3" eb="6">
      <t>ソツギョウセイ</t>
    </rPh>
    <rPh sb="6" eb="8">
      <t>ソウスウ</t>
    </rPh>
    <phoneticPr fontId="3"/>
  </si>
  <si>
    <t>令和
元年度</t>
    <rPh sb="0" eb="2">
      <t>レイワ</t>
    </rPh>
    <rPh sb="3" eb="6">
      <t>ガンネンド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</si>
  <si>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</si>
  <si>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
２年度</t>
    <rPh sb="0" eb="2">
      <t>レイワ</t>
    </rPh>
    <rPh sb="4" eb="5">
      <t>ネン</t>
    </rPh>
    <rPh sb="5" eb="6">
      <t>ド</t>
    </rPh>
    <phoneticPr fontId="3"/>
  </si>
  <si>
    <t>名護屋城跡並陣跡</t>
    <phoneticPr fontId="4" type="Hiragana"/>
  </si>
  <si>
    <t>呼子町大友</t>
    <phoneticPr fontId="4" type="Hiragana"/>
  </si>
  <si>
    <t>〃</t>
    <phoneticPr fontId="4" type="Hiragana"/>
  </si>
  <si>
    <t>〃</t>
    <phoneticPr fontId="4" type="Hiragana"/>
  </si>
  <si>
    <t>S35. 6. 9</t>
    <phoneticPr fontId="4" type="Hiragana"/>
  </si>
  <si>
    <t>S30. 3.24</t>
    <phoneticPr fontId="4" type="Hiragana"/>
  </si>
  <si>
    <t>T14.10. 8</t>
    <phoneticPr fontId="4" type="Hiragana"/>
  </si>
  <si>
    <t>カラスバト</t>
    <phoneticPr fontId="4" type="Hiragana"/>
  </si>
  <si>
    <t>S46. 5.19</t>
    <phoneticPr fontId="4" type="Hiragana"/>
  </si>
  <si>
    <t>〃</t>
    <phoneticPr fontId="4" type="Hiragana"/>
  </si>
  <si>
    <t>T13.12. 9</t>
    <phoneticPr fontId="4" type="Hiragana"/>
  </si>
  <si>
    <t>H20. 7.28</t>
    <phoneticPr fontId="4" type="Hiragana"/>
  </si>
  <si>
    <t>H 3. 3.30</t>
    <phoneticPr fontId="4" type="Hiragana"/>
  </si>
  <si>
    <t>H 8.11.15</t>
    <phoneticPr fontId="4" type="Hiragana"/>
  </si>
  <si>
    <t>S31. 3. 1</t>
    <phoneticPr fontId="4" type="Hiragana"/>
  </si>
  <si>
    <t>〃</t>
    <phoneticPr fontId="4" type="Hiragana"/>
  </si>
  <si>
    <t>H16. 3. 8</t>
    <phoneticPr fontId="4" type="Hiragana"/>
  </si>
  <si>
    <t>S55. 3.21</t>
    <phoneticPr fontId="4" type="Hiragana"/>
  </si>
  <si>
    <t>S59. 3.21</t>
    <phoneticPr fontId="4" type="Hiragana"/>
  </si>
  <si>
    <t>H 6. 3.31</t>
    <phoneticPr fontId="4" type="Hiragana"/>
  </si>
  <si>
    <t>H14. 3. 6</t>
    <phoneticPr fontId="4" type="Hiragana"/>
  </si>
  <si>
    <t>H19. 3.14</t>
    <phoneticPr fontId="4" type="Hiragana"/>
  </si>
  <si>
    <t>S51. 2.25</t>
    <phoneticPr fontId="4" type="Hiragana"/>
  </si>
  <si>
    <t>H 1. 3.27</t>
    <phoneticPr fontId="4" type="Hiragana"/>
  </si>
  <si>
    <t>S58. 3.22</t>
    <phoneticPr fontId="4" type="Hiragana"/>
  </si>
  <si>
    <t>〃</t>
    <phoneticPr fontId="4" type="Hiragana"/>
  </si>
  <si>
    <t>S39. 5.23</t>
    <phoneticPr fontId="4" type="Hiragana"/>
  </si>
  <si>
    <t>S53. 3.25</t>
    <phoneticPr fontId="4" type="Hiragana"/>
  </si>
  <si>
    <t>S51. 2.25</t>
    <phoneticPr fontId="4" type="Hiragana"/>
  </si>
  <si>
    <t>〃</t>
    <phoneticPr fontId="4" type="Hiragana"/>
  </si>
  <si>
    <t>S49. 2.25</t>
    <phoneticPr fontId="4" type="Hiragana"/>
  </si>
  <si>
    <t>H14. 3. 6</t>
    <phoneticPr fontId="4" type="Hiragana"/>
  </si>
  <si>
    <t>S48. 4.23</t>
    <phoneticPr fontId="4" type="Hiragana"/>
  </si>
  <si>
    <t>S33. 1.23</t>
    <phoneticPr fontId="4" type="Hiragana"/>
  </si>
  <si>
    <t>S49. 2.25</t>
    <phoneticPr fontId="4" type="Hiragana"/>
  </si>
  <si>
    <t>S47. 9. 1</t>
    <phoneticPr fontId="4" type="Hiragana"/>
  </si>
  <si>
    <t>S47. 9. 1</t>
    <phoneticPr fontId="4" type="Hiragana"/>
  </si>
  <si>
    <t>〃</t>
    <phoneticPr fontId="4" type="Hiragana"/>
  </si>
  <si>
    <t>S58. 7.24</t>
    <phoneticPr fontId="4" type="Hiragana"/>
  </si>
  <si>
    <t>S58. 7.24</t>
    <phoneticPr fontId="4" type="Hiragana"/>
  </si>
  <si>
    <t>H 4. 9.22</t>
    <phoneticPr fontId="4" type="Hiragana"/>
  </si>
  <si>
    <t>S61.12. 3</t>
    <phoneticPr fontId="4" type="Hiragana"/>
  </si>
  <si>
    <t>H12. 2.21</t>
    <phoneticPr fontId="4" type="Hiragana"/>
  </si>
  <si>
    <t>S51. 4. 1</t>
    <phoneticPr fontId="4" type="Hiragana"/>
  </si>
  <si>
    <t>S49. 9.24</t>
    <phoneticPr fontId="4" type="Hiragana"/>
  </si>
  <si>
    <t>H12. 5. 1</t>
    <phoneticPr fontId="4" type="Hiragana"/>
  </si>
  <si>
    <t>S54. 8.18</t>
    <phoneticPr fontId="4" type="Hiragana"/>
  </si>
  <si>
    <t>H10. 2. 2</t>
    <phoneticPr fontId="4" type="Hiragana"/>
  </si>
  <si>
    <t>H13. 3. 1</t>
    <phoneticPr fontId="4" type="Hiragana"/>
  </si>
  <si>
    <t>S51. 3. 1</t>
    <phoneticPr fontId="4" type="Hiragana"/>
  </si>
  <si>
    <t>S53. 3. 1</t>
    <phoneticPr fontId="4" type="Hiragana"/>
  </si>
  <si>
    <t>S56. 7.26</t>
    <phoneticPr fontId="4" type="Hiragana"/>
  </si>
  <si>
    <t>H 2. 9.28</t>
    <phoneticPr fontId="4" type="Hiragana"/>
  </si>
  <si>
    <t>H 7. 8.31</t>
    <phoneticPr fontId="4" type="Hiragana"/>
  </si>
  <si>
    <t>S53. 5.17</t>
    <phoneticPr fontId="4" type="Hiragana"/>
  </si>
  <si>
    <t>H 2. 3.12</t>
    <phoneticPr fontId="4" type="Hiragana"/>
  </si>
  <si>
    <t>H 6.10. 3</t>
    <phoneticPr fontId="4" type="Hiragana"/>
  </si>
  <si>
    <t>H11. 2. 5</t>
    <phoneticPr fontId="4" type="Hiragana"/>
  </si>
  <si>
    <t>H11. 2. 5</t>
    <phoneticPr fontId="4" type="Hiragana"/>
  </si>
  <si>
    <t>H13. 5. 1</t>
    <phoneticPr fontId="4" type="Hiragana"/>
  </si>
  <si>
    <t>H14. 3.19</t>
    <phoneticPr fontId="4" type="Hiragana"/>
  </si>
  <si>
    <t>H15. 5.19</t>
    <phoneticPr fontId="4" type="Hiragana"/>
  </si>
  <si>
    <t>H16. 8.19</t>
    <phoneticPr fontId="4" type="Hiragana"/>
  </si>
  <si>
    <t>H 4. 4. 1</t>
    <phoneticPr fontId="4" type="Hiragana"/>
  </si>
  <si>
    <t>S63. 4. 1</t>
    <phoneticPr fontId="4" type="Hiragana"/>
  </si>
  <si>
    <t>H11. 4. 7</t>
    <phoneticPr fontId="4" type="Hiragana"/>
  </si>
  <si>
    <t>H16. 1.14</t>
    <phoneticPr fontId="4" type="Hiragana"/>
  </si>
  <si>
    <t>H13. 3. 1</t>
    <phoneticPr fontId="4" type="Hiragana"/>
  </si>
  <si>
    <t>H11. 9.27</t>
    <phoneticPr fontId="4" type="Hiragana"/>
  </si>
  <si>
    <t>H14. 6.24</t>
    <phoneticPr fontId="4" type="Hiragana"/>
  </si>
  <si>
    <t>〃</t>
    <phoneticPr fontId="4" type="Hiragana"/>
  </si>
  <si>
    <t>H14. 6.21</t>
    <phoneticPr fontId="4" type="Hiragana"/>
  </si>
  <si>
    <t>H16. 6.23</t>
    <phoneticPr fontId="4" type="Hiragana"/>
  </si>
  <si>
    <t>S51. 3. 1</t>
    <phoneticPr fontId="4" type="Hiragana"/>
  </si>
  <si>
    <t>H 3. 4.25</t>
    <phoneticPr fontId="4" type="Hiragana"/>
  </si>
  <si>
    <t>S63. 6. 1</t>
    <phoneticPr fontId="4" type="Hiragana"/>
  </si>
  <si>
    <t>H14. 5.10</t>
    <phoneticPr fontId="4" type="Hiragana"/>
  </si>
  <si>
    <t>H12.10. 2</t>
    <phoneticPr fontId="4" type="Hiragana"/>
  </si>
  <si>
    <t>H13. 2.27</t>
    <phoneticPr fontId="4" type="Hiragana"/>
  </si>
  <si>
    <t>H15. 7.25</t>
    <phoneticPr fontId="4" type="Hiragana"/>
  </si>
  <si>
    <t>H20. 4. 1</t>
    <phoneticPr fontId="4" type="Hiragana"/>
  </si>
  <si>
    <t>S60. 1.24</t>
    <phoneticPr fontId="4" type="Hiragana"/>
  </si>
  <si>
    <t>S57. 9.17</t>
    <phoneticPr fontId="4" type="Hiragana"/>
  </si>
  <si>
    <t>千々賀出土銅釧</t>
    <phoneticPr fontId="4" type="Hiragana"/>
  </si>
  <si>
    <t>S35. 6. 9</t>
    <phoneticPr fontId="4" type="Hiragana"/>
  </si>
  <si>
    <t>S32. 2.19</t>
    <phoneticPr fontId="4" type="Hiragana"/>
  </si>
  <si>
    <t>S46. 6.22</t>
    <phoneticPr fontId="4" type="Hiragana"/>
  </si>
  <si>
    <t>S25. 8.29</t>
    <phoneticPr fontId="4" type="Hiragana"/>
  </si>
  <si>
    <t>H 9. 5. 9</t>
    <phoneticPr fontId="4" type="Hiragana"/>
  </si>
  <si>
    <t>〃</t>
    <phoneticPr fontId="4" type="Hiragana"/>
  </si>
  <si>
    <t>S56. 3.16</t>
    <phoneticPr fontId="4" type="Hiragana"/>
  </si>
  <si>
    <t>S63. 4. 4</t>
    <phoneticPr fontId="4" type="Hiragana"/>
  </si>
  <si>
    <t>H11. 5.10</t>
    <phoneticPr fontId="4" type="Hiragana"/>
  </si>
  <si>
    <t>S58. 3.22</t>
    <phoneticPr fontId="4" type="Hiragana"/>
  </si>
  <si>
    <t>H17. 3.30</t>
    <phoneticPr fontId="4" type="Hiragana"/>
  </si>
  <si>
    <t>S60. 4. 1</t>
    <phoneticPr fontId="4" type="Hiragana"/>
  </si>
  <si>
    <t>H10. 7.23</t>
    <phoneticPr fontId="4" type="Hiragana"/>
  </si>
  <si>
    <t>H16. 6. 9</t>
    <phoneticPr fontId="4" type="Hiragana"/>
  </si>
  <si>
    <t>唐津市大名小路</t>
    <phoneticPr fontId="4" type="Hiragana"/>
  </si>
  <si>
    <t>令和３年度</t>
    <rPh sb="0" eb="2">
      <t>レイワ</t>
    </rPh>
    <rPh sb="3" eb="5">
      <t>ネンド</t>
    </rPh>
    <phoneticPr fontId="3"/>
  </si>
  <si>
    <t>（令和3年度）</t>
    <rPh sb="1" eb="3">
      <t>レイワ</t>
    </rPh>
    <rPh sb="4" eb="6">
      <t>ネンド</t>
    </rPh>
    <phoneticPr fontId="3"/>
  </si>
  <si>
    <t>貸出文庫</t>
    <rPh sb="0" eb="2">
      <t>カシダシ</t>
    </rPh>
    <rPh sb="2" eb="3">
      <t>ブン</t>
    </rPh>
    <rPh sb="3" eb="4">
      <t>コ</t>
    </rPh>
    <phoneticPr fontId="3"/>
  </si>
  <si>
    <t>注）令和4年3月31日現在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</si>
  <si>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</si>
  <si>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-</t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</si>
  <si>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</si>
  <si>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</si>
  <si>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　　　　　　　　　　　　　　　　　　　　　　　　　　　</t>
    <phoneticPr fontId="3"/>
  </si>
  <si>
    <t>R3</t>
    <phoneticPr fontId="3"/>
  </si>
  <si>
    <t>R3</t>
    <phoneticPr fontId="3"/>
  </si>
  <si>
    <t>S52</t>
    <phoneticPr fontId="3"/>
  </si>
  <si>
    <t>４年</t>
    <rPh sb="1" eb="2">
      <t>ネン</t>
    </rPh>
    <phoneticPr fontId="3"/>
  </si>
  <si>
    <t>令和
３年度</t>
    <rPh sb="0" eb="2">
      <t>レイワ</t>
    </rPh>
    <rPh sb="4" eb="5">
      <t>ネン</t>
    </rPh>
    <rPh sb="5" eb="6">
      <t>ド</t>
    </rPh>
    <phoneticPr fontId="3"/>
  </si>
  <si>
    <t>唐津市肥前町入野甲（唐津市肥前市民センター）</t>
    <rPh sb="0" eb="3">
      <t>カラツシ</t>
    </rPh>
    <rPh sb="3" eb="5">
      <t>ヒゼン</t>
    </rPh>
    <rPh sb="5" eb="6">
      <t>チョウ</t>
    </rPh>
    <rPh sb="6" eb="8">
      <t>イリノ</t>
    </rPh>
    <rPh sb="8" eb="9">
      <t>コウ</t>
    </rPh>
    <rPh sb="10" eb="13">
      <t>カラツシ</t>
    </rPh>
    <rPh sb="13" eb="15">
      <t>ヒゼン</t>
    </rPh>
    <rPh sb="15" eb="17">
      <t>シミン</t>
    </rPh>
    <phoneticPr fontId="3"/>
  </si>
  <si>
    <t>唐津城跡</t>
    <rPh sb="0" eb="2">
      <t>カラツ</t>
    </rPh>
    <rPh sb="2" eb="3">
      <t>ジョウ</t>
    </rPh>
    <rPh sb="3" eb="4">
      <t>アト</t>
    </rPh>
    <phoneticPr fontId="3"/>
  </si>
  <si>
    <t>唐津市東城内</t>
    <rPh sb="0" eb="3">
      <t>カラツシ</t>
    </rPh>
    <rPh sb="3" eb="6">
      <t>ヒガシジョウナイ</t>
    </rPh>
    <phoneticPr fontId="3"/>
  </si>
  <si>
    <t>S45. 3.20</t>
    <phoneticPr fontId="4" type="Hiragana"/>
  </si>
  <si>
    <t>S63. 4.1</t>
    <phoneticPr fontId="4" type="Hiragana"/>
  </si>
  <si>
    <t>〃</t>
    <phoneticPr fontId="4" type="Hiragana"/>
  </si>
  <si>
    <t>中原遺跡墳丘墓出土品</t>
    <rPh sb="0" eb="2">
      <t>ナカバル</t>
    </rPh>
    <rPh sb="2" eb="4">
      <t>イセキ</t>
    </rPh>
    <rPh sb="4" eb="7">
      <t>フンキュウボ</t>
    </rPh>
    <rPh sb="7" eb="9">
      <t>シュツド</t>
    </rPh>
    <rPh sb="9" eb="10">
      <t>ヒン</t>
    </rPh>
    <phoneticPr fontId="3"/>
  </si>
  <si>
    <t>佐賀県</t>
    <rPh sb="0" eb="3">
      <t>サガケン</t>
    </rPh>
    <phoneticPr fontId="3"/>
  </si>
  <si>
    <t>〃</t>
    <phoneticPr fontId="4" type="Hiragana"/>
  </si>
  <si>
    <t>永井家住宅店舗兼主屋</t>
    <rPh sb="0" eb="3">
      <t>ナガイケ</t>
    </rPh>
    <rPh sb="3" eb="5">
      <t>ジュウタク</t>
    </rPh>
    <rPh sb="5" eb="7">
      <t>テンポ</t>
    </rPh>
    <rPh sb="7" eb="8">
      <t>ケン</t>
    </rPh>
    <rPh sb="8" eb="10">
      <t>オモヤ</t>
    </rPh>
    <phoneticPr fontId="3"/>
  </si>
  <si>
    <t>唐津市呼子町呼子</t>
    <rPh sb="0" eb="3">
      <t>カラツシ</t>
    </rPh>
    <rPh sb="3" eb="6">
      <t>ヨブコチョウ</t>
    </rPh>
    <rPh sb="6" eb="8">
      <t>ヨブコ</t>
    </rPh>
    <phoneticPr fontId="3"/>
  </si>
  <si>
    <t>(4) 記録作成を講ずべき無形の文化財</t>
    <rPh sb="4" eb="6">
      <t>キロク</t>
    </rPh>
    <rPh sb="6" eb="8">
      <t>サクセイ</t>
    </rPh>
    <rPh sb="9" eb="10">
      <t>コウ</t>
    </rPh>
    <rPh sb="13" eb="15">
      <t>ムケイ</t>
    </rPh>
    <rPh sb="16" eb="19">
      <t>ブンカザイ</t>
    </rPh>
    <phoneticPr fontId="3"/>
  </si>
  <si>
    <t>所在地</t>
    <rPh sb="0" eb="3">
      <t>ショザイチ</t>
    </rPh>
    <phoneticPr fontId="3"/>
  </si>
  <si>
    <t>登録年月日</t>
    <rPh sb="0" eb="2">
      <t>トウロク</t>
    </rPh>
    <rPh sb="2" eb="5">
      <t>ネンガッピ</t>
    </rPh>
    <phoneticPr fontId="3"/>
  </si>
  <si>
    <t>選定年月日</t>
    <rPh sb="0" eb="2">
      <t>センテイ</t>
    </rPh>
    <rPh sb="2" eb="5">
      <t>ネンガッピ</t>
    </rPh>
    <phoneticPr fontId="3"/>
  </si>
  <si>
    <t>唐津市呼子町呼子</t>
    <rPh sb="0" eb="6">
      <t>カラツシヨブコチョウ</t>
    </rPh>
    <rPh sb="6" eb="8">
      <t>ヨブコ</t>
    </rPh>
    <phoneticPr fontId="3"/>
  </si>
  <si>
    <t>呼子の大綱引き</t>
    <rPh sb="0" eb="2">
      <t>ヨブコ</t>
    </rPh>
    <rPh sb="3" eb="4">
      <t>オオ</t>
    </rPh>
    <rPh sb="4" eb="6">
      <t>ツナヒ</t>
    </rPh>
    <phoneticPr fontId="3"/>
  </si>
  <si>
    <r>
      <t xml:space="preserve">桜馬場遺跡出土遺物
</t>
    </r>
    <r>
      <rPr>
        <sz val="8"/>
        <rFont val="ＭＳ Ｐ明朝"/>
        <family val="1"/>
        <charset val="128"/>
      </rPr>
      <t>（平成19年度調査分一括）</t>
    </r>
    <rPh sb="0" eb="1">
      <t>さくら</t>
    </rPh>
    <rPh sb="1" eb="3">
      <t>ばば</t>
    </rPh>
    <rPh sb="3" eb="5">
      <t>いせき</t>
    </rPh>
    <rPh sb="5" eb="7">
      <t>しゅつど</t>
    </rPh>
    <rPh sb="7" eb="9">
      <t>いぶつ</t>
    </rPh>
    <rPh sb="11" eb="13">
      <t>へいせい</t>
    </rPh>
    <rPh sb="15" eb="17">
      <t>ねんど</t>
    </rPh>
    <rPh sb="17" eb="19">
      <t>ちょうさ</t>
    </rPh>
    <rPh sb="19" eb="20">
      <t>ぶん</t>
    </rPh>
    <rPh sb="20" eb="22">
      <t>いっかつ</t>
    </rPh>
    <phoneticPr fontId="4" type="Hiragana"/>
  </si>
  <si>
    <r>
      <t xml:space="preserve">小川島鯨見張所
</t>
    </r>
    <r>
      <rPr>
        <sz val="8"/>
        <rFont val="ＭＳ Ｐ明朝"/>
        <family val="1"/>
        <charset val="128"/>
      </rPr>
      <t>（附）鯨の供養塔　文久三年の銘あり</t>
    </r>
    <rPh sb="0" eb="2">
      <t>おがわ</t>
    </rPh>
    <rPh sb="2" eb="3">
      <t>しま</t>
    </rPh>
    <rPh sb="3" eb="4">
      <t>くじら</t>
    </rPh>
    <rPh sb="4" eb="6">
      <t>みは</t>
    </rPh>
    <rPh sb="6" eb="7">
      <t>じょ</t>
    </rPh>
    <rPh sb="9" eb="10">
      <t>ふ</t>
    </rPh>
    <rPh sb="11" eb="12">
      <t>くじら</t>
    </rPh>
    <rPh sb="13" eb="15">
      <t>くよう</t>
    </rPh>
    <rPh sb="15" eb="16">
      <t>とう</t>
    </rPh>
    <rPh sb="17" eb="19">
      <t>ぶんきゅう</t>
    </rPh>
    <rPh sb="19" eb="21">
      <t>３ねん</t>
    </rPh>
    <rPh sb="22" eb="23">
      <t>めい</t>
    </rPh>
    <phoneticPr fontId="4" type="Hiragana"/>
  </si>
  <si>
    <r>
      <t>唐津市呼子町加部島田島神社</t>
    </r>
    <r>
      <rPr>
        <sz val="8"/>
        <rFont val="ＭＳ Ｐ明朝"/>
        <family val="1"/>
        <charset val="128"/>
      </rPr>
      <t>（佐賀県立博物館）</t>
    </r>
    <rPh sb="0" eb="3">
      <t>か</t>
    </rPh>
    <rPh sb="3" eb="5">
      <t>よ</t>
    </rPh>
    <rPh sb="5" eb="6">
      <t>ちょう</t>
    </rPh>
    <rPh sb="6" eb="9">
      <t>かべしま</t>
    </rPh>
    <rPh sb="9" eb="11">
      <t>たじま</t>
    </rPh>
    <rPh sb="11" eb="13">
      <t>じんじゃ</t>
    </rPh>
    <rPh sb="14" eb="16">
      <t>さが</t>
    </rPh>
    <rPh sb="16" eb="17">
      <t>けん</t>
    </rPh>
    <rPh sb="17" eb="18">
      <t>りつ</t>
    </rPh>
    <rPh sb="18" eb="21">
      <t>はくぶつかん</t>
    </rPh>
    <phoneticPr fontId="4" type="Hiragana"/>
  </si>
  <si>
    <t>3年</t>
    <rPh sb="1" eb="2">
      <t>ネン</t>
    </rPh>
    <phoneticPr fontId="3"/>
  </si>
  <si>
    <t>-</t>
    <phoneticPr fontId="3"/>
  </si>
  <si>
    <t>-</t>
    <phoneticPr fontId="3"/>
  </si>
  <si>
    <t>-</t>
    <phoneticPr fontId="3"/>
  </si>
  <si>
    <t>令和４年度</t>
    <rPh sb="0" eb="2">
      <t>レイワ</t>
    </rPh>
    <rPh sb="3" eb="5">
      <t>ネンド</t>
    </rPh>
    <phoneticPr fontId="3"/>
  </si>
  <si>
    <t>名　　　　　　勝</t>
    <rPh sb="0" eb="1">
      <t>めい</t>
    </rPh>
    <rPh sb="7" eb="8">
      <t>かつ</t>
    </rPh>
    <phoneticPr fontId="4" type="Hiragana"/>
  </si>
  <si>
    <t>旧高取家住宅庭園</t>
    <rPh sb="0" eb="1">
      <t>キュウ</t>
    </rPh>
    <rPh sb="1" eb="4">
      <t>タカトリケ</t>
    </rPh>
    <rPh sb="4" eb="6">
      <t>ジュウタク</t>
    </rPh>
    <rPh sb="6" eb="8">
      <t>テイエン</t>
    </rPh>
    <phoneticPr fontId="3"/>
  </si>
  <si>
    <t>唐津市北城内</t>
    <rPh sb="0" eb="3">
      <t>カラツシ</t>
    </rPh>
    <rPh sb="3" eb="6">
      <t>キタジョウナイ</t>
    </rPh>
    <phoneticPr fontId="3"/>
  </si>
  <si>
    <t>絹本着色豊臣秀吉像</t>
    <rPh sb="0" eb="2">
      <t>ケンポン</t>
    </rPh>
    <rPh sb="2" eb="4">
      <t>チャクショク</t>
    </rPh>
    <rPh sb="4" eb="6">
      <t>トヨトミ</t>
    </rPh>
    <rPh sb="6" eb="8">
      <t>ヒデヨシ</t>
    </rPh>
    <rPh sb="8" eb="9">
      <t>ゾウ</t>
    </rPh>
    <phoneticPr fontId="3"/>
  </si>
  <si>
    <t>佐賀県立名護屋城博物館</t>
    <rPh sb="0" eb="4">
      <t>サガケンリツ</t>
    </rPh>
    <rPh sb="4" eb="7">
      <t>ナゴヤ</t>
    </rPh>
    <rPh sb="7" eb="8">
      <t>ジョウ</t>
    </rPh>
    <rPh sb="8" eb="11">
      <t>ハクブツカン</t>
    </rPh>
    <phoneticPr fontId="3"/>
  </si>
  <si>
    <t>貴賤図（御所車）　川村清雄筆</t>
    <rPh sb="0" eb="2">
      <t>キセン</t>
    </rPh>
    <rPh sb="2" eb="3">
      <t>ズ</t>
    </rPh>
    <rPh sb="4" eb="6">
      <t>ゴショ</t>
    </rPh>
    <rPh sb="6" eb="7">
      <t>クルマ</t>
    </rPh>
    <rPh sb="9" eb="11">
      <t>カワムラ</t>
    </rPh>
    <rPh sb="11" eb="13">
      <t>セイユウ</t>
    </rPh>
    <rPh sb="13" eb="14">
      <t>フデ</t>
    </rPh>
    <phoneticPr fontId="3"/>
  </si>
  <si>
    <t>唐津市（唐津市近代図書館）</t>
    <rPh sb="0" eb="3">
      <t>カラツシ</t>
    </rPh>
    <rPh sb="4" eb="7">
      <t>カラツシ</t>
    </rPh>
    <rPh sb="7" eb="9">
      <t>キンダイ</t>
    </rPh>
    <rPh sb="9" eb="12">
      <t>トショカン</t>
    </rPh>
    <phoneticPr fontId="3"/>
  </si>
  <si>
    <t>大石町の石造恵比須像</t>
    <rPh sb="0" eb="2">
      <t>おおいし</t>
    </rPh>
    <rPh sb="2" eb="3">
      <t>まち</t>
    </rPh>
    <rPh sb="4" eb="6">
      <t>せきぞう</t>
    </rPh>
    <rPh sb="6" eb="9">
      <t>えびす</t>
    </rPh>
    <rPh sb="9" eb="10">
      <t>ぞう</t>
    </rPh>
    <phoneticPr fontId="4" type="Hiragana"/>
  </si>
  <si>
    <t>大白木の亥の子さま</t>
    <rPh sb="0" eb="1">
      <t>オオ</t>
    </rPh>
    <rPh sb="1" eb="3">
      <t>シラキ</t>
    </rPh>
    <rPh sb="4" eb="5">
      <t>イ</t>
    </rPh>
    <rPh sb="6" eb="7">
      <t>コ</t>
    </rPh>
    <phoneticPr fontId="3"/>
  </si>
  <si>
    <t>唐津市七山白木</t>
    <rPh sb="0" eb="3">
      <t>カラツシ</t>
    </rPh>
    <rPh sb="3" eb="5">
      <t>ナナヤマ</t>
    </rPh>
    <rPh sb="5" eb="7">
      <t>シラキ</t>
    </rPh>
    <phoneticPr fontId="3"/>
  </si>
  <si>
    <t>-</t>
    <phoneticPr fontId="3"/>
  </si>
  <si>
    <t>令和
４年度</t>
    <rPh sb="0" eb="2">
      <t>レイワ</t>
    </rPh>
    <rPh sb="4" eb="5">
      <t>ネン</t>
    </rPh>
    <rPh sb="5" eb="6">
      <t>ド</t>
    </rPh>
    <phoneticPr fontId="3"/>
  </si>
  <si>
    <t>4年</t>
    <rPh sb="1" eb="2">
      <t>ネン</t>
    </rPh>
    <phoneticPr fontId="3"/>
  </si>
  <si>
    <t>-</t>
    <phoneticPr fontId="3"/>
  </si>
  <si>
    <t>-</t>
    <phoneticPr fontId="3"/>
  </si>
  <si>
    <t>-</t>
    <phoneticPr fontId="3"/>
  </si>
  <si>
    <t>S60</t>
    <phoneticPr fontId="3"/>
  </si>
  <si>
    <t>S51</t>
    <phoneticPr fontId="3"/>
  </si>
  <si>
    <t>S51</t>
    <phoneticPr fontId="3"/>
  </si>
  <si>
    <t>５年</t>
    <rPh sb="1" eb="2">
      <t>ネン</t>
    </rPh>
    <phoneticPr fontId="3"/>
  </si>
  <si>
    <t>（令和4年度）</t>
    <rPh sb="1" eb="3">
      <t>レイワ</t>
    </rPh>
    <rPh sb="4" eb="6">
      <t>ネンド</t>
    </rPh>
    <phoneticPr fontId="3"/>
  </si>
  <si>
    <t>注）令和5年3月31日現在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</si>
  <si>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令和
５年度</t>
    <rPh sb="0" eb="2">
      <t>レイワ</t>
    </rPh>
    <rPh sb="4" eb="5">
      <t>ネン</t>
    </rPh>
    <rPh sb="5" eb="6">
      <t>ド</t>
    </rPh>
    <phoneticPr fontId="3"/>
  </si>
  <si>
    <t>令和
６年度</t>
    <rPh sb="0" eb="2">
      <t>レイワ</t>
    </rPh>
    <rPh sb="4" eb="5">
      <t>ネン</t>
    </rPh>
    <rPh sb="5" eb="6">
      <t>ド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</si>
  <si>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</si>
  <si>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</si>
  <si>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</si>
  <si>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</si>
  <si>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r>
      <t>注）令和</t>
    </r>
    <r>
      <rPr>
        <sz val="10"/>
        <color rgb="FFFF0000"/>
        <rFont val="ＭＳ 明朝"/>
        <family val="1"/>
        <charset val="128"/>
      </rPr>
      <t>7</t>
    </r>
    <r>
      <rPr>
        <sz val="10"/>
        <color theme="1"/>
        <rFont val="ＭＳ 明朝"/>
        <family val="1"/>
        <charset val="128"/>
      </rPr>
      <t>年5月1日現在</t>
    </r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</si>
  <si>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</si>
  <si>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</si>
  <si>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資料：観光課</t>
    <rPh sb="0" eb="2">
      <t>シリョウ</t>
    </rPh>
    <rPh sb="3" eb="6">
      <t>カンコウカ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</si>
  <si>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</si>
  <si>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</si>
  <si>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r>
      <t>（令和</t>
    </r>
    <r>
      <rPr>
        <sz val="9"/>
        <color rgb="FFFF0000"/>
        <rFont val="ＭＳ Ｐ明朝"/>
        <family val="1"/>
        <charset val="128"/>
      </rPr>
      <t>7</t>
    </r>
    <r>
      <rPr>
        <sz val="9"/>
        <rFont val="ＭＳ Ｐ明朝"/>
        <family val="1"/>
        <charset val="128"/>
      </rPr>
      <t>年5月1日現在）</t>
    </r>
    <phoneticPr fontId="4" type="Hiragana"/>
  </si>
  <si>
    <r>
      <t>（令和</t>
    </r>
    <r>
      <rPr>
        <sz val="9"/>
        <color rgb="FFFF0000"/>
        <rFont val="ＭＳ Ｐ明朝"/>
        <family val="1"/>
        <charset val="128"/>
      </rPr>
      <t>7</t>
    </r>
    <r>
      <rPr>
        <sz val="9"/>
        <rFont val="ＭＳ Ｐ明朝"/>
        <family val="1"/>
        <charset val="128"/>
      </rPr>
      <t>年5月1日現在）</t>
    </r>
    <phoneticPr fontId="4" type="Hiragana"/>
  </si>
  <si>
    <t>A　　　　　V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</si>
  <si>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</si>
  <si>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</si>
  <si>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</si>
  <si>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</si>
  <si>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高峰</t>
    <rPh sb="0" eb="2">
      <t>コウホウ</t>
    </rPh>
    <phoneticPr fontId="3"/>
  </si>
  <si>
    <t>（中併）</t>
    <rPh sb="1" eb="2">
      <t>チュウ</t>
    </rPh>
    <rPh sb="2" eb="3">
      <t>ヘイ</t>
    </rPh>
    <phoneticPr fontId="3"/>
  </si>
  <si>
    <t>-</t>
    <phoneticPr fontId="3"/>
  </si>
  <si>
    <t>-</t>
    <phoneticPr fontId="3"/>
  </si>
  <si>
    <t>(各年5月1日現在)</t>
    <phoneticPr fontId="3"/>
  </si>
  <si>
    <t>(各年5月1日現在)</t>
    <phoneticPr fontId="3"/>
  </si>
  <si>
    <t>-</t>
    <phoneticPr fontId="3"/>
  </si>
  <si>
    <t>令和５年３月末に古代の森会館を廃止し、令和５年４月から鏡公民館として管理・運営している。</t>
    <rPh sb="0" eb="2">
      <t>レイワ</t>
    </rPh>
    <rPh sb="3" eb="4">
      <t>ネン</t>
    </rPh>
    <rPh sb="5" eb="7">
      <t>ガツマツ</t>
    </rPh>
    <rPh sb="8" eb="10">
      <t>コダイ</t>
    </rPh>
    <rPh sb="11" eb="14">
      <t>モリカイカン</t>
    </rPh>
    <rPh sb="15" eb="17">
      <t>ハイシ</t>
    </rPh>
    <rPh sb="19" eb="21">
      <t>レイワ</t>
    </rPh>
    <rPh sb="22" eb="23">
      <t>ネン</t>
    </rPh>
    <rPh sb="24" eb="25">
      <t>ガツ</t>
    </rPh>
    <rPh sb="27" eb="31">
      <t>カガミコウミンカン</t>
    </rPh>
    <rPh sb="34" eb="36">
      <t>カンリ</t>
    </rPh>
    <rPh sb="37" eb="39">
      <t>ウンエイ</t>
    </rPh>
    <phoneticPr fontId="3"/>
  </si>
  <si>
    <t>(令和7年5月1日現在）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</si>
  <si>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r>
      <t xml:space="preserve">注1） </t>
    </r>
    <r>
      <rPr>
        <strike/>
        <sz val="9"/>
        <rFont val="ＭＳ 明朝"/>
        <family val="1"/>
        <charset val="128"/>
      </rPr>
      <t>鳥巣分校(平原小)、瀬戸木場分校(厳木小)、平之分校(厳木小)、広川分校(厳木小)、天川分校(厳木小)、</t>
    </r>
    <rPh sb="0" eb="1">
      <t>チュウ</t>
    </rPh>
    <rPh sb="4" eb="6">
      <t>トリス</t>
    </rPh>
    <rPh sb="6" eb="8">
      <t>ブンコウ</t>
    </rPh>
    <rPh sb="9" eb="11">
      <t>ヒラハラ</t>
    </rPh>
    <rPh sb="11" eb="12">
      <t>ショウ</t>
    </rPh>
    <phoneticPr fontId="3"/>
  </si>
  <si>
    <r>
      <t>　    虹の松原分校（浜崎小）、松島分校(加唐小)、</t>
    </r>
    <r>
      <rPr>
        <strike/>
        <sz val="9"/>
        <rFont val="ＭＳ 明朝"/>
        <family val="1"/>
        <charset val="128"/>
      </rPr>
      <t>赤木分校(打上小)、</t>
    </r>
    <r>
      <rPr>
        <sz val="9"/>
        <rFont val="ＭＳ 明朝"/>
        <family val="1"/>
        <charset val="128"/>
      </rPr>
      <t>向島分校（肥前小）</t>
    </r>
    <rPh sb="37" eb="39">
      <t>ムクシマ</t>
    </rPh>
    <rPh sb="39" eb="41">
      <t>ブンコウ</t>
    </rPh>
    <rPh sb="42" eb="44">
      <t>ヒゼン</t>
    </rPh>
    <rPh sb="44" eb="45">
      <t>ショウ</t>
    </rPh>
    <phoneticPr fontId="3"/>
  </si>
  <si>
    <t>資料：教育総務課・教育施設課・学校教育課</t>
    <rPh sb="0" eb="2">
      <t>シリョウ</t>
    </rPh>
    <rPh sb="3" eb="5">
      <t>キョウイク</t>
    </rPh>
    <rPh sb="5" eb="8">
      <t>ソウムカ</t>
    </rPh>
    <rPh sb="9" eb="14">
      <t>キョウイクシセツカ</t>
    </rPh>
    <rPh sb="15" eb="17">
      <t>ガッコウ</t>
    </rPh>
    <rPh sb="17" eb="19">
      <t>キョウイク</t>
    </rPh>
    <rPh sb="19" eb="20">
      <t>カ</t>
    </rPh>
    <phoneticPr fontId="3"/>
  </si>
  <si>
    <r>
      <t>学級数</t>
    </r>
    <r>
      <rPr>
        <sz val="9"/>
        <rFont val="ＭＳ 明朝"/>
        <family val="1"/>
        <charset val="128"/>
      </rPr>
      <t>（学級）</t>
    </r>
    <rPh sb="0" eb="2">
      <t>ガッキュウ</t>
    </rPh>
    <rPh sb="2" eb="3">
      <t>スウ</t>
    </rPh>
    <rPh sb="4" eb="6">
      <t>ガッキュウ</t>
    </rPh>
    <phoneticPr fontId="3"/>
  </si>
  <si>
    <r>
      <t>教員数</t>
    </r>
    <r>
      <rPr>
        <sz val="9"/>
        <rFont val="ＭＳ 明朝"/>
        <family val="1"/>
        <charset val="128"/>
      </rPr>
      <t>（人）</t>
    </r>
    <rPh sb="0" eb="2">
      <t>キョウイン</t>
    </rPh>
    <rPh sb="2" eb="3">
      <t>スウ</t>
    </rPh>
    <rPh sb="4" eb="5">
      <t>ニン</t>
    </rPh>
    <phoneticPr fontId="3"/>
  </si>
  <si>
    <t>（令和6年度）</t>
    <rPh sb="1" eb="3">
      <t>レイワ</t>
    </rPh>
    <rPh sb="4" eb="6">
      <t>ネンド</t>
    </rPh>
    <phoneticPr fontId="3"/>
  </si>
  <si>
    <t>注）令和7年3月31日現在</t>
    <rPh sb="0" eb="1">
      <t>チュウ</t>
    </rPh>
    <rPh sb="2" eb="4">
      <t>レイワ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</si>
  <si>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注）令和7年3月31日現在</t>
    <rPh sb="0" eb="1">
      <t>チュウ</t>
    </rPh>
    <rPh sb="2" eb="4">
      <t>レイワ</t>
    </rPh>
    <rPh sb="5" eb="6">
      <t>ネン</t>
    </rPh>
    <rPh sb="6" eb="7">
      <t>ヘイネン</t>
    </rPh>
    <rPh sb="7" eb="8">
      <t>ガツ</t>
    </rPh>
    <rPh sb="10" eb="11">
      <t>ニチ</t>
    </rPh>
    <rPh sb="11" eb="13">
      <t>ゲンザイ</t>
    </rPh>
    <phoneticPr fontId="3"/>
  </si>
  <si>
    <t>注）令和7年5月1日現在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</si>
  <si>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注）令和7年1月1日現在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</si>
  <si>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（令和7年5月1日現在）</t>
    <rPh sb="1" eb="3">
      <t>れいわ</t>
    </rPh>
    <rPh sb="4" eb="5">
      <t>ねん</t>
    </rPh>
    <rPh sb="6" eb="7">
      <t>がつ</t>
    </rPh>
    <rPh sb="8" eb="9">
      <t>にち</t>
    </rPh>
    <rPh sb="9" eb="10">
      <t>げん</t>
    </rPh>
    <rPh sb="10" eb="11">
      <t>ざい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</si>
</sst>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_);[Red]\(#,##0\)"/>
    <numFmt numFmtId="178" formatCode="0.0%"/>
    <numFmt numFmtId="179" formatCode="0_ "/>
    <numFmt numFmtId="180" formatCode="#,##0.0;&quot;△ &quot;#,##0.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trike/>
      <sz val="10"/>
      <name val="ＭＳ 明朝"/>
      <family val="1"/>
      <charset val="128"/>
    </font>
    <font>
      <strike/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176" fontId="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176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16">
    <xf numFmtId="0" fontId="0" fillId="0" borderId="0" xfId="0">
      <alignment vertical="center"/>
    </xf>
    <xf numFmtId="176" fontId="5" fillId="0" borderId="0" xfId="1" applyFont="1">
      <alignment vertical="center"/>
    </xf>
    <xf numFmtId="176" fontId="5" fillId="0" borderId="0" xfId="1" applyFont="1" applyAlignment="1">
      <alignment horizontal="right" vertical="center"/>
    </xf>
    <xf numFmtId="176" fontId="5" fillId="0" borderId="3" xfId="1" applyFont="1" applyFill="1" applyBorder="1">
      <alignment vertical="center"/>
    </xf>
    <xf numFmtId="176" fontId="5" fillId="0" borderId="20" xfId="1" applyFont="1" applyFill="1" applyBorder="1">
      <alignment vertical="center"/>
    </xf>
    <xf numFmtId="176" fontId="5" fillId="0" borderId="0" xfId="1" applyFont="1" applyFill="1" applyBorder="1">
      <alignment vertical="center"/>
    </xf>
    <xf numFmtId="176" fontId="5" fillId="0" borderId="6" xfId="1" applyFont="1" applyFill="1" applyBorder="1">
      <alignment vertical="center"/>
    </xf>
    <xf numFmtId="176" fontId="5" fillId="0" borderId="4" xfId="1" applyFont="1" applyFill="1" applyBorder="1">
      <alignment vertical="center"/>
    </xf>
    <xf numFmtId="176" fontId="5" fillId="0" borderId="4" xfId="1" applyFont="1" applyFill="1" applyBorder="1" applyAlignment="1">
      <alignment horizontal="right" vertical="center"/>
    </xf>
    <xf numFmtId="176" fontId="5" fillId="0" borderId="6" xfId="1" applyFont="1" applyFill="1" applyBorder="1" applyAlignment="1">
      <alignment horizontal="right" vertical="center"/>
    </xf>
    <xf numFmtId="176" fontId="5" fillId="0" borderId="0" xfId="1" applyFont="1" applyFill="1" applyBorder="1" applyAlignment="1">
      <alignment horizontal="right" vertical="center"/>
    </xf>
    <xf numFmtId="176" fontId="5" fillId="0" borderId="27" xfId="1" applyFont="1" applyFill="1" applyBorder="1">
      <alignment vertical="center"/>
    </xf>
    <xf numFmtId="176" fontId="5" fillId="0" borderId="26" xfId="1" applyFont="1" applyFill="1" applyBorder="1">
      <alignment vertical="center"/>
    </xf>
    <xf numFmtId="176" fontId="5" fillId="0" borderId="25" xfId="1" applyFont="1" applyFill="1" applyBorder="1">
      <alignment vertical="center"/>
    </xf>
    <xf numFmtId="176" fontId="5" fillId="0" borderId="27" xfId="1" applyFont="1" applyFill="1" applyBorder="1" applyAlignment="1">
      <alignment horizontal="right" vertical="center"/>
    </xf>
    <xf numFmtId="176" fontId="5" fillId="0" borderId="0" xfId="1" applyFont="1" applyFill="1">
      <alignment vertical="center"/>
    </xf>
    <xf numFmtId="176" fontId="7" fillId="0" borderId="0" xfId="1" applyFont="1">
      <alignment vertical="center"/>
    </xf>
    <xf numFmtId="176" fontId="5" fillId="0" borderId="0" xfId="1" applyFont="1" applyBorder="1">
      <alignment vertical="center"/>
    </xf>
    <xf numFmtId="176" fontId="5" fillId="0" borderId="25" xfId="1" applyFont="1" applyFill="1" applyBorder="1" applyAlignment="1">
      <alignment horizontal="right" vertical="center"/>
    </xf>
    <xf numFmtId="176" fontId="5" fillId="0" borderId="22" xfId="1" applyFont="1" applyBorder="1">
      <alignment vertical="center"/>
    </xf>
    <xf numFmtId="177" fontId="5" fillId="0" borderId="3" xfId="0" applyNumberFormat="1" applyFont="1" applyBorder="1" applyAlignme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7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5" fillId="0" borderId="0" xfId="8" applyFont="1" applyFill="1" applyAlignment="1" applyProtection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9" fontId="12" fillId="0" borderId="18" xfId="0" applyNumberFormat="1" applyFont="1" applyBorder="1" applyAlignment="1">
      <alignment horizontal="right" vertical="center"/>
    </xf>
    <xf numFmtId="0" fontId="6" fillId="0" borderId="2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179" fontId="12" fillId="0" borderId="22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179" fontId="12" fillId="0" borderId="11" xfId="0" applyNumberFormat="1" applyFont="1" applyBorder="1" applyAlignment="1">
      <alignment horizontal="right" vertical="center"/>
    </xf>
    <xf numFmtId="179" fontId="12" fillId="0" borderId="24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179" fontId="1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6" fillId="0" borderId="3" xfId="2" applyFont="1" applyFill="1" applyBorder="1" applyAlignment="1">
      <alignment vertical="center"/>
    </xf>
    <xf numFmtId="0" fontId="6" fillId="0" borderId="3" xfId="9" applyFont="1" applyFill="1" applyBorder="1" applyAlignment="1">
      <alignment vertical="center"/>
    </xf>
    <xf numFmtId="38" fontId="6" fillId="0" borderId="4" xfId="2" applyFont="1" applyFill="1" applyBorder="1" applyAlignment="1">
      <alignment horizontal="right" vertical="center"/>
    </xf>
    <xf numFmtId="0" fontId="6" fillId="0" borderId="4" xfId="9" applyFont="1" applyFill="1" applyBorder="1" applyAlignment="1">
      <alignment horizontal="right" vertical="center"/>
    </xf>
    <xf numFmtId="0" fontId="6" fillId="0" borderId="4" xfId="9" applyFont="1" applyFill="1" applyBorder="1" applyAlignment="1">
      <alignment vertical="center"/>
    </xf>
    <xf numFmtId="0" fontId="6" fillId="0" borderId="10" xfId="9" applyFont="1" applyFill="1" applyBorder="1" applyAlignment="1">
      <alignment vertical="center"/>
    </xf>
    <xf numFmtId="0" fontId="6" fillId="0" borderId="12" xfId="9" applyFont="1" applyFill="1" applyBorder="1" applyAlignment="1">
      <alignment horizontal="right" vertical="center"/>
    </xf>
    <xf numFmtId="0" fontId="6" fillId="0" borderId="12" xfId="9" applyFont="1" applyFill="1" applyBorder="1" applyAlignment="1">
      <alignment vertical="center"/>
    </xf>
    <xf numFmtId="0" fontId="6" fillId="0" borderId="19" xfId="9" applyFont="1" applyFill="1" applyBorder="1" applyAlignment="1">
      <alignment vertical="center"/>
    </xf>
    <xf numFmtId="0" fontId="6" fillId="0" borderId="0" xfId="9" applyFont="1" applyFill="1" applyBorder="1" applyAlignment="1">
      <alignment horizontal="right" vertical="center"/>
    </xf>
    <xf numFmtId="0" fontId="6" fillId="0" borderId="0" xfId="9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76" fontId="5" fillId="0" borderId="31" xfId="1" applyFont="1" applyBorder="1" applyAlignment="1">
      <alignment horizontal="center" vertical="center" shrinkToFit="1"/>
    </xf>
    <xf numFmtId="176" fontId="16" fillId="0" borderId="0" xfId="10" applyFont="1">
      <alignment vertical="center"/>
    </xf>
    <xf numFmtId="176" fontId="12" fillId="0" borderId="0" xfId="10" applyFont="1">
      <alignment vertical="center"/>
    </xf>
    <xf numFmtId="176" fontId="17" fillId="0" borderId="0" xfId="10" applyFont="1" applyAlignment="1">
      <alignment horizontal="right" vertical="center"/>
    </xf>
    <xf numFmtId="176" fontId="9" fillId="0" borderId="32" xfId="10" applyFont="1" applyBorder="1" applyAlignment="1">
      <alignment horizontal="center" vertical="center"/>
    </xf>
    <xf numFmtId="176" fontId="5" fillId="0" borderId="30" xfId="10" applyFont="1" applyBorder="1" applyAlignment="1">
      <alignment horizontal="center" vertical="center" shrinkToFit="1"/>
    </xf>
    <xf numFmtId="176" fontId="9" fillId="0" borderId="30" xfId="10" applyFont="1" applyBorder="1" applyAlignment="1">
      <alignment horizontal="center" vertical="center"/>
    </xf>
    <xf numFmtId="176" fontId="9" fillId="0" borderId="31" xfId="10" applyFont="1" applyBorder="1" applyAlignment="1">
      <alignment horizontal="center" vertical="center"/>
    </xf>
    <xf numFmtId="176" fontId="5" fillId="0" borderId="145" xfId="10" applyFont="1" applyBorder="1" applyAlignment="1">
      <alignment horizontal="center" vertical="center" shrinkToFit="1"/>
    </xf>
    <xf numFmtId="176" fontId="9" fillId="0" borderId="33" xfId="10" applyFont="1" applyBorder="1" applyAlignment="1">
      <alignment horizontal="center" vertical="center"/>
    </xf>
    <xf numFmtId="176" fontId="9" fillId="0" borderId="22" xfId="10" applyFont="1" applyBorder="1" applyAlignment="1">
      <alignment horizontal="right" vertical="center"/>
    </xf>
    <xf numFmtId="176" fontId="5" fillId="0" borderId="3" xfId="10" applyFont="1" applyBorder="1">
      <alignment vertical="center"/>
    </xf>
    <xf numFmtId="176" fontId="5" fillId="0" borderId="0" xfId="10" applyFont="1" applyBorder="1">
      <alignment vertical="center"/>
    </xf>
    <xf numFmtId="176" fontId="5" fillId="0" borderId="60" xfId="10" applyFont="1" applyBorder="1">
      <alignment vertical="center"/>
    </xf>
    <xf numFmtId="176" fontId="5" fillId="0" borderId="23" xfId="10" applyFont="1" applyBorder="1">
      <alignment vertical="center"/>
    </xf>
    <xf numFmtId="176" fontId="5" fillId="0" borderId="4" xfId="10" applyFont="1" applyBorder="1">
      <alignment vertical="center"/>
    </xf>
    <xf numFmtId="176" fontId="5" fillId="0" borderId="62" xfId="10" applyFont="1" applyBorder="1">
      <alignment vertical="center"/>
    </xf>
    <xf numFmtId="176" fontId="5" fillId="0" borderId="4" xfId="10" applyFont="1" applyBorder="1" applyAlignment="1">
      <alignment vertical="center" shrinkToFit="1"/>
    </xf>
    <xf numFmtId="176" fontId="17" fillId="0" borderId="0" xfId="10" applyFont="1" applyAlignment="1">
      <alignment vertical="center"/>
    </xf>
    <xf numFmtId="176" fontId="17" fillId="0" borderId="0" xfId="10" applyFont="1" applyFill="1" applyBorder="1" applyAlignment="1">
      <alignment vertical="center"/>
    </xf>
    <xf numFmtId="176" fontId="5" fillId="0" borderId="30" xfId="1" applyFont="1" applyBorder="1" applyAlignment="1">
      <alignment horizontal="center" vertical="center" shrinkToFit="1"/>
    </xf>
    <xf numFmtId="176" fontId="18" fillId="0" borderId="0" xfId="1" applyFont="1">
      <alignment vertical="center"/>
    </xf>
    <xf numFmtId="176" fontId="9" fillId="0" borderId="0" xfId="1" applyFont="1" applyBorder="1" applyAlignment="1">
      <alignment horizontal="distributed" vertical="center" indent="1"/>
    </xf>
    <xf numFmtId="176" fontId="18" fillId="0" borderId="0" xfId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/>
    <xf numFmtId="0" fontId="16" fillId="0" borderId="0" xfId="0" applyFont="1" applyFill="1">
      <alignment vertical="center"/>
    </xf>
    <xf numFmtId="0" fontId="6" fillId="0" borderId="25" xfId="0" applyFont="1" applyFill="1" applyBorder="1">
      <alignment vertical="center"/>
    </xf>
    <xf numFmtId="0" fontId="6" fillId="0" borderId="9" xfId="0" applyFont="1" applyFill="1" applyBorder="1" applyAlignment="1">
      <alignment horizontal="distributed" vertical="center"/>
    </xf>
    <xf numFmtId="38" fontId="6" fillId="0" borderId="19" xfId="2" applyFont="1" applyFill="1" applyBorder="1">
      <alignment vertical="center"/>
    </xf>
    <xf numFmtId="38" fontId="6" fillId="0" borderId="3" xfId="2" applyFont="1" applyFill="1" applyBorder="1">
      <alignment vertical="center"/>
    </xf>
    <xf numFmtId="38" fontId="6" fillId="0" borderId="59" xfId="2" applyFont="1" applyFill="1" applyBorder="1">
      <alignment vertical="center"/>
    </xf>
    <xf numFmtId="0" fontId="6" fillId="0" borderId="60" xfId="0" applyFont="1" applyFill="1" applyBorder="1">
      <alignment vertical="center"/>
    </xf>
    <xf numFmtId="38" fontId="6" fillId="0" borderId="23" xfId="2" applyFont="1" applyFill="1" applyBorder="1">
      <alignment vertical="center"/>
    </xf>
    <xf numFmtId="0" fontId="6" fillId="0" borderId="11" xfId="0" applyFont="1" applyFill="1" applyBorder="1" applyAlignment="1">
      <alignment horizontal="distributed" vertical="center"/>
    </xf>
    <xf numFmtId="38" fontId="6" fillId="0" borderId="0" xfId="2" applyFont="1" applyFill="1" applyBorder="1">
      <alignment vertical="center"/>
    </xf>
    <xf numFmtId="38" fontId="6" fillId="0" borderId="4" xfId="2" applyFont="1" applyFill="1" applyBorder="1">
      <alignment vertical="center"/>
    </xf>
    <xf numFmtId="38" fontId="6" fillId="0" borderId="61" xfId="2" applyFont="1" applyFill="1" applyBorder="1">
      <alignment vertical="center"/>
    </xf>
    <xf numFmtId="0" fontId="6" fillId="0" borderId="62" xfId="0" applyFont="1" applyFill="1" applyBorder="1">
      <alignment vertical="center"/>
    </xf>
    <xf numFmtId="38" fontId="6" fillId="0" borderId="23" xfId="0" applyNumberFormat="1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6" fillId="0" borderId="13" xfId="0" applyFont="1" applyFill="1" applyBorder="1" applyAlignment="1">
      <alignment horizontal="distributed" vertical="center"/>
    </xf>
    <xf numFmtId="38" fontId="6" fillId="0" borderId="1" xfId="2" applyFont="1" applyFill="1" applyBorder="1">
      <alignment vertical="center"/>
    </xf>
    <xf numFmtId="38" fontId="6" fillId="0" borderId="8" xfId="2" applyFont="1" applyFill="1" applyBorder="1">
      <alignment vertical="center"/>
    </xf>
    <xf numFmtId="38" fontId="6" fillId="0" borderId="63" xfId="2" applyFont="1" applyFill="1" applyBorder="1">
      <alignment vertical="center"/>
    </xf>
    <xf numFmtId="0" fontId="6" fillId="0" borderId="34" xfId="0" applyFont="1" applyFill="1" applyBorder="1" applyAlignment="1">
      <alignment horizontal="center" vertical="distributed"/>
    </xf>
    <xf numFmtId="38" fontId="6" fillId="0" borderId="25" xfId="2" applyFont="1" applyFill="1" applyBorder="1">
      <alignment vertical="center"/>
    </xf>
    <xf numFmtId="38" fontId="6" fillId="0" borderId="27" xfId="2" applyFont="1" applyFill="1" applyBorder="1">
      <alignment vertical="center"/>
    </xf>
    <xf numFmtId="38" fontId="6" fillId="0" borderId="16" xfId="2" applyFont="1" applyFill="1" applyBorder="1">
      <alignment vertical="center"/>
    </xf>
    <xf numFmtId="38" fontId="6" fillId="0" borderId="64" xfId="2" applyFont="1" applyFill="1" applyBorder="1">
      <alignment vertical="center"/>
    </xf>
    <xf numFmtId="0" fontId="6" fillId="0" borderId="65" xfId="0" applyFont="1" applyFill="1" applyBorder="1" applyAlignment="1">
      <alignment horizontal="distributed" vertical="center"/>
    </xf>
    <xf numFmtId="38" fontId="6" fillId="0" borderId="6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distributed"/>
    </xf>
    <xf numFmtId="38" fontId="6" fillId="0" borderId="67" xfId="2" applyFont="1" applyFill="1" applyBorder="1">
      <alignment vertical="center"/>
    </xf>
    <xf numFmtId="38" fontId="6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38" fontId="6" fillId="0" borderId="10" xfId="2" applyFont="1" applyBorder="1" applyAlignment="1"/>
    <xf numFmtId="38" fontId="6" fillId="0" borderId="12" xfId="2" applyFont="1" applyBorder="1" applyAlignment="1"/>
    <xf numFmtId="0" fontId="6" fillId="0" borderId="6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6" fillId="0" borderId="62" xfId="0" applyFont="1" applyFill="1" applyBorder="1" applyAlignment="1">
      <alignment horizontal="distributed" vertical="center"/>
    </xf>
    <xf numFmtId="38" fontId="6" fillId="0" borderId="23" xfId="0" applyNumberFormat="1" applyFont="1" applyFill="1" applyBorder="1" applyAlignment="1">
      <alignment horizontal="right" vertical="center"/>
    </xf>
    <xf numFmtId="0" fontId="6" fillId="0" borderId="68" xfId="0" applyFont="1" applyFill="1" applyBorder="1" applyAlignment="1">
      <alignment horizontal="distributed" vertical="center"/>
    </xf>
    <xf numFmtId="0" fontId="6" fillId="0" borderId="56" xfId="0" applyFont="1" applyFill="1" applyBorder="1">
      <alignment vertical="center"/>
    </xf>
    <xf numFmtId="0" fontId="16" fillId="0" borderId="0" xfId="0" applyFont="1">
      <alignment vertical="center"/>
    </xf>
    <xf numFmtId="0" fontId="1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177" fontId="5" fillId="0" borderId="23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distributed"/>
    </xf>
    <xf numFmtId="177" fontId="5" fillId="0" borderId="23" xfId="0" applyNumberFormat="1" applyFont="1" applyBorder="1" applyAlignment="1">
      <alignment horizontal="right" vertical="center"/>
    </xf>
    <xf numFmtId="177" fontId="5" fillId="0" borderId="6" xfId="0" quotePrefix="1" applyNumberFormat="1" applyFont="1" applyBorder="1" applyAlignment="1">
      <alignment horizontal="right" vertical="center"/>
    </xf>
    <xf numFmtId="177" fontId="5" fillId="0" borderId="4" xfId="0" quotePrefix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177" fontId="5" fillId="0" borderId="41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56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distributed"/>
    </xf>
    <xf numFmtId="177" fontId="5" fillId="0" borderId="20" xfId="0" applyNumberFormat="1" applyFont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distributed"/>
    </xf>
    <xf numFmtId="177" fontId="5" fillId="0" borderId="8" xfId="0" applyNumberFormat="1" applyFont="1" applyFill="1" applyBorder="1" applyAlignment="1">
      <alignment horizontal="right" vertical="center"/>
    </xf>
    <xf numFmtId="177" fontId="5" fillId="0" borderId="56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distributed"/>
    </xf>
    <xf numFmtId="177" fontId="5" fillId="0" borderId="26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27" xfId="0" applyNumberFormat="1" applyFont="1" applyFill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distributed"/>
    </xf>
    <xf numFmtId="177" fontId="5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7" fillId="0" borderId="0" xfId="0" applyFont="1">
      <alignment vertical="center"/>
    </xf>
    <xf numFmtId="0" fontId="21" fillId="0" borderId="0" xfId="5" applyFont="1" applyAlignment="1" applyProtection="1">
      <alignment horizontal="center" vertical="center"/>
    </xf>
    <xf numFmtId="0" fontId="22" fillId="0" borderId="0" xfId="5" applyFont="1" applyAlignment="1" applyProtection="1">
      <alignment vertical="center"/>
    </xf>
    <xf numFmtId="0" fontId="23" fillId="0" borderId="0" xfId="5" applyFont="1" applyAlignment="1" applyProtection="1">
      <alignment vertical="center"/>
    </xf>
    <xf numFmtId="0" fontId="12" fillId="0" borderId="0" xfId="5" applyFont="1" applyAlignment="1" applyProtection="1">
      <alignment vertical="center"/>
    </xf>
    <xf numFmtId="0" fontId="20" fillId="0" borderId="0" xfId="5" applyFont="1" applyAlignment="1" applyProtection="1">
      <alignment horizontal="right" vertical="center"/>
    </xf>
    <xf numFmtId="0" fontId="17" fillId="0" borderId="71" xfId="5" applyFont="1" applyBorder="1" applyAlignment="1" applyProtection="1">
      <alignment horizontal="center" vertical="center"/>
    </xf>
    <xf numFmtId="0" fontId="17" fillId="0" borderId="72" xfId="5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7" fillId="0" borderId="6" xfId="5" applyFont="1" applyBorder="1" applyAlignment="1" applyProtection="1">
      <alignment vertical="center"/>
    </xf>
    <xf numFmtId="0" fontId="7" fillId="0" borderId="4" xfId="5" applyFont="1" applyBorder="1" applyAlignment="1" applyProtection="1">
      <alignment vertical="center"/>
    </xf>
    <xf numFmtId="38" fontId="7" fillId="0" borderId="4" xfId="2" applyFont="1" applyBorder="1" applyAlignment="1" applyProtection="1">
      <alignment horizontal="right" vertical="center"/>
    </xf>
    <xf numFmtId="38" fontId="7" fillId="0" borderId="4" xfId="2" applyFont="1" applyBorder="1" applyAlignment="1" applyProtection="1">
      <alignment vertical="center"/>
    </xf>
    <xf numFmtId="38" fontId="7" fillId="0" borderId="23" xfId="2" applyFont="1" applyBorder="1" applyAlignment="1" applyProtection="1">
      <alignment vertical="center"/>
    </xf>
    <xf numFmtId="38" fontId="7" fillId="0" borderId="6" xfId="2" applyFont="1" applyBorder="1" applyAlignment="1" applyProtection="1">
      <alignment vertical="center"/>
    </xf>
    <xf numFmtId="0" fontId="17" fillId="0" borderId="3" xfId="5" applyFont="1" applyBorder="1" applyAlignment="1" applyProtection="1">
      <alignment horizontal="distributed" vertical="center"/>
    </xf>
    <xf numFmtId="38" fontId="7" fillId="0" borderId="20" xfId="2" applyFont="1" applyBorder="1" applyAlignment="1" applyProtection="1">
      <alignment vertical="center"/>
    </xf>
    <xf numFmtId="38" fontId="7" fillId="0" borderId="3" xfId="2" applyFont="1" applyBorder="1" applyAlignment="1" applyProtection="1">
      <alignment vertical="center"/>
    </xf>
    <xf numFmtId="38" fontId="7" fillId="0" borderId="3" xfId="2" applyFont="1" applyBorder="1" applyAlignment="1" applyProtection="1">
      <alignment horizontal="right" vertical="center"/>
    </xf>
    <xf numFmtId="38" fontId="7" fillId="0" borderId="21" xfId="2" applyFont="1" applyBorder="1" applyAlignment="1" applyProtection="1">
      <alignment vertical="center"/>
    </xf>
    <xf numFmtId="0" fontId="17" fillId="0" borderId="8" xfId="5" applyFont="1" applyBorder="1" applyAlignment="1" applyProtection="1">
      <alignment horizontal="distributed" vertical="center"/>
    </xf>
    <xf numFmtId="38" fontId="7" fillId="0" borderId="41" xfId="2" applyFont="1" applyBorder="1" applyAlignment="1" applyProtection="1">
      <alignment vertical="center"/>
    </xf>
    <xf numFmtId="38" fontId="7" fillId="0" borderId="8" xfId="2" applyFont="1" applyBorder="1" applyAlignment="1" applyProtection="1">
      <alignment vertical="center"/>
    </xf>
    <xf numFmtId="38" fontId="7" fillId="0" borderId="8" xfId="2" applyFont="1" applyBorder="1" applyAlignment="1" applyProtection="1">
      <alignment horizontal="right" vertical="center"/>
    </xf>
    <xf numFmtId="38" fontId="7" fillId="0" borderId="56" xfId="2" applyFont="1" applyBorder="1" applyAlignment="1" applyProtection="1">
      <alignment vertical="center"/>
    </xf>
    <xf numFmtId="0" fontId="17" fillId="0" borderId="4" xfId="5" applyFont="1" applyBorder="1" applyAlignment="1" applyProtection="1">
      <alignment horizontal="distributed" vertical="center"/>
    </xf>
    <xf numFmtId="38" fontId="7" fillId="0" borderId="0" xfId="2" applyFont="1" applyBorder="1" applyAlignment="1" applyProtection="1">
      <alignment vertical="center"/>
    </xf>
    <xf numFmtId="0" fontId="9" fillId="0" borderId="81" xfId="0" applyFont="1" applyBorder="1" applyAlignment="1">
      <alignment horizontal="right" vertical="center"/>
    </xf>
    <xf numFmtId="0" fontId="17" fillId="0" borderId="2" xfId="5" applyFont="1" applyBorder="1" applyAlignment="1" applyProtection="1">
      <alignment horizontal="distributed" vertical="center"/>
    </xf>
    <xf numFmtId="38" fontId="7" fillId="0" borderId="57" xfId="2" applyFont="1" applyBorder="1" applyAlignment="1" applyProtection="1">
      <alignment vertical="center"/>
    </xf>
    <xf numFmtId="38" fontId="7" fillId="0" borderId="2" xfId="2" applyFont="1" applyBorder="1" applyAlignment="1" applyProtection="1">
      <alignment vertical="center"/>
    </xf>
    <xf numFmtId="38" fontId="7" fillId="0" borderId="2" xfId="2" applyFont="1" applyBorder="1" applyAlignment="1" applyProtection="1">
      <alignment horizontal="right" vertical="center"/>
    </xf>
    <xf numFmtId="38" fontId="7" fillId="0" borderId="58" xfId="2" applyFont="1" applyBorder="1" applyAlignment="1" applyProtection="1">
      <alignment vertical="center"/>
    </xf>
    <xf numFmtId="0" fontId="9" fillId="0" borderId="24" xfId="0" applyFont="1" applyBorder="1" applyAlignment="1">
      <alignment horizontal="right" vertical="center"/>
    </xf>
    <xf numFmtId="0" fontId="17" fillId="0" borderId="27" xfId="5" applyFont="1" applyBorder="1" applyAlignment="1" applyProtection="1">
      <alignment horizontal="distributed" vertical="center"/>
    </xf>
    <xf numFmtId="38" fontId="7" fillId="0" borderId="25" xfId="2" applyFont="1" applyBorder="1" applyAlignment="1" applyProtection="1">
      <alignment vertical="center"/>
    </xf>
    <xf numFmtId="38" fontId="7" fillId="0" borderId="27" xfId="2" applyFont="1" applyBorder="1" applyAlignment="1" applyProtection="1">
      <alignment vertical="center"/>
    </xf>
    <xf numFmtId="38" fontId="7" fillId="0" borderId="27" xfId="2" applyFont="1" applyBorder="1" applyAlignment="1" applyProtection="1">
      <alignment horizontal="right" vertical="center"/>
    </xf>
    <xf numFmtId="38" fontId="7" fillId="0" borderId="28" xfId="2" applyFont="1" applyBorder="1" applyAlignment="1" applyProtection="1">
      <alignment vertical="center"/>
    </xf>
    <xf numFmtId="0" fontId="22" fillId="0" borderId="25" xfId="6" applyFont="1" applyBorder="1" applyAlignment="1" applyProtection="1">
      <alignment vertical="center"/>
    </xf>
    <xf numFmtId="0" fontId="12" fillId="0" borderId="25" xfId="6" applyFont="1" applyBorder="1" applyAlignment="1" applyProtection="1">
      <alignment vertical="center"/>
    </xf>
    <xf numFmtId="0" fontId="17" fillId="0" borderId="2" xfId="6" applyFont="1" applyBorder="1" applyAlignment="1" applyProtection="1">
      <alignment horizontal="center" vertical="center"/>
    </xf>
    <xf numFmtId="0" fontId="17" fillId="0" borderId="44" xfId="6" applyFont="1" applyBorder="1" applyAlignment="1" applyProtection="1">
      <alignment horizontal="center" vertical="center"/>
    </xf>
    <xf numFmtId="0" fontId="7" fillId="0" borderId="20" xfId="6" applyFont="1" applyBorder="1" applyAlignment="1" applyProtection="1">
      <alignment horizontal="right" vertical="center"/>
    </xf>
    <xf numFmtId="0" fontId="7" fillId="0" borderId="3" xfId="6" applyFont="1" applyBorder="1" applyAlignment="1" applyProtection="1">
      <alignment horizontal="right" vertical="center"/>
    </xf>
    <xf numFmtId="0" fontId="7" fillId="0" borderId="21" xfId="6" applyFont="1" applyBorder="1" applyAlignment="1" applyProtection="1">
      <alignment horizontal="right" vertical="center"/>
    </xf>
    <xf numFmtId="0" fontId="7" fillId="0" borderId="6" xfId="6" applyFont="1" applyBorder="1" applyAlignment="1" applyProtection="1">
      <alignment horizontal="right" vertical="center"/>
    </xf>
    <xf numFmtId="0" fontId="7" fillId="0" borderId="4" xfId="6" applyFont="1" applyBorder="1" applyAlignment="1" applyProtection="1">
      <alignment horizontal="right" vertical="center"/>
    </xf>
    <xf numFmtId="0" fontId="7" fillId="0" borderId="23" xfId="6" applyFont="1" applyBorder="1" applyAlignment="1" applyProtection="1">
      <alignment horizontal="right" vertical="center"/>
    </xf>
    <xf numFmtId="0" fontId="7" fillId="0" borderId="6" xfId="6" applyFont="1" applyBorder="1" applyAlignment="1" applyProtection="1">
      <alignment vertical="center"/>
    </xf>
    <xf numFmtId="0" fontId="7" fillId="0" borderId="4" xfId="6" applyFont="1" applyBorder="1" applyAlignment="1" applyProtection="1">
      <alignment vertical="center"/>
    </xf>
    <xf numFmtId="0" fontId="7" fillId="0" borderId="23" xfId="6" applyFont="1" applyBorder="1" applyAlignment="1" applyProtection="1">
      <alignment vertical="center"/>
    </xf>
    <xf numFmtId="0" fontId="17" fillId="0" borderId="3" xfId="6" applyFont="1" applyBorder="1" applyAlignment="1" applyProtection="1">
      <alignment horizontal="distributed" vertical="center"/>
    </xf>
    <xf numFmtId="0" fontId="17" fillId="0" borderId="8" xfId="6" applyFont="1" applyBorder="1" applyAlignment="1" applyProtection="1">
      <alignment horizontal="distributed" vertical="center"/>
    </xf>
    <xf numFmtId="38" fontId="7" fillId="0" borderId="41" xfId="2" applyFont="1" applyBorder="1" applyAlignment="1" applyProtection="1">
      <alignment horizontal="right" vertical="center"/>
    </xf>
    <xf numFmtId="38" fontId="7" fillId="0" borderId="56" xfId="2" applyFont="1" applyBorder="1" applyAlignment="1" applyProtection="1">
      <alignment horizontal="right" vertical="center"/>
    </xf>
    <xf numFmtId="0" fontId="17" fillId="0" borderId="4" xfId="6" applyFont="1" applyBorder="1" applyAlignment="1" applyProtection="1">
      <alignment horizontal="distributed" vertical="center"/>
    </xf>
    <xf numFmtId="38" fontId="7" fillId="0" borderId="0" xfId="2" applyFont="1" applyBorder="1" applyAlignment="1" applyProtection="1">
      <alignment horizontal="right" vertical="center"/>
    </xf>
    <xf numFmtId="38" fontId="7" fillId="0" borderId="23" xfId="2" applyFont="1" applyBorder="1" applyAlignment="1" applyProtection="1">
      <alignment horizontal="right" vertical="center"/>
    </xf>
    <xf numFmtId="0" fontId="17" fillId="0" borderId="2" xfId="6" applyFont="1" applyBorder="1" applyAlignment="1" applyProtection="1">
      <alignment horizontal="distributed" vertical="center"/>
    </xf>
    <xf numFmtId="38" fontId="7" fillId="0" borderId="57" xfId="2" applyFont="1" applyBorder="1" applyAlignment="1" applyProtection="1">
      <alignment horizontal="right" vertical="center"/>
    </xf>
    <xf numFmtId="38" fontId="7" fillId="0" borderId="58" xfId="2" applyFont="1" applyBorder="1" applyAlignment="1" applyProtection="1">
      <alignment horizontal="right" vertical="center"/>
    </xf>
    <xf numFmtId="0" fontId="17" fillId="0" borderId="27" xfId="6" applyFont="1" applyBorder="1" applyAlignment="1" applyProtection="1">
      <alignment horizontal="distributed" vertical="center"/>
    </xf>
    <xf numFmtId="38" fontId="7" fillId="0" borderId="25" xfId="2" applyFont="1" applyBorder="1" applyAlignment="1" applyProtection="1">
      <alignment horizontal="right" vertical="center"/>
    </xf>
    <xf numFmtId="38" fontId="7" fillId="0" borderId="28" xfId="2" applyFont="1" applyBorder="1" applyAlignment="1" applyProtection="1">
      <alignment horizontal="right"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8" fontId="9" fillId="0" borderId="41" xfId="2" applyFont="1" applyBorder="1">
      <alignment vertical="center"/>
    </xf>
    <xf numFmtId="38" fontId="9" fillId="0" borderId="101" xfId="2" applyFont="1" applyBorder="1">
      <alignment vertical="center"/>
    </xf>
    <xf numFmtId="38" fontId="9" fillId="0" borderId="46" xfId="2" applyFont="1" applyBorder="1">
      <alignment vertical="center"/>
    </xf>
    <xf numFmtId="38" fontId="9" fillId="0" borderId="102" xfId="2" applyFont="1" applyBorder="1">
      <alignment vertical="center"/>
    </xf>
    <xf numFmtId="38" fontId="9" fillId="0" borderId="1" xfId="2" applyFont="1" applyBorder="1">
      <alignment vertical="center"/>
    </xf>
    <xf numFmtId="0" fontId="9" fillId="0" borderId="101" xfId="0" applyFont="1" applyBorder="1">
      <alignment vertical="center"/>
    </xf>
    <xf numFmtId="0" fontId="9" fillId="0" borderId="1" xfId="0" applyFont="1" applyBorder="1">
      <alignment vertical="center"/>
    </xf>
    <xf numFmtId="38" fontId="9" fillId="0" borderId="103" xfId="2" applyFont="1" applyBorder="1">
      <alignment vertical="center"/>
    </xf>
    <xf numFmtId="0" fontId="9" fillId="0" borderId="46" xfId="0" applyFont="1" applyBorder="1">
      <alignment vertical="center"/>
    </xf>
    <xf numFmtId="38" fontId="9" fillId="0" borderId="104" xfId="2" applyFont="1" applyBorder="1">
      <alignment vertical="center"/>
    </xf>
    <xf numFmtId="0" fontId="9" fillId="0" borderId="105" xfId="0" applyFont="1" applyBorder="1">
      <alignment vertical="center"/>
    </xf>
    <xf numFmtId="0" fontId="9" fillId="0" borderId="103" xfId="0" applyFont="1" applyBorder="1">
      <alignment vertical="center"/>
    </xf>
    <xf numFmtId="0" fontId="9" fillId="0" borderId="147" xfId="0" applyFont="1" applyBorder="1">
      <alignment vertical="center"/>
    </xf>
    <xf numFmtId="0" fontId="9" fillId="0" borderId="102" xfId="0" applyFont="1" applyBorder="1">
      <alignment vertical="center"/>
    </xf>
    <xf numFmtId="0" fontId="9" fillId="0" borderId="148" xfId="0" applyFont="1" applyBorder="1">
      <alignment vertical="center"/>
    </xf>
    <xf numFmtId="38" fontId="9" fillId="0" borderId="106" xfId="2" applyFont="1" applyBorder="1">
      <alignment vertical="center"/>
    </xf>
    <xf numFmtId="38" fontId="9" fillId="0" borderId="47" xfId="2" applyFont="1" applyBorder="1">
      <alignment vertical="center"/>
    </xf>
    <xf numFmtId="38" fontId="9" fillId="0" borderId="57" xfId="2" applyFont="1" applyBorder="1">
      <alignment vertical="center"/>
    </xf>
    <xf numFmtId="0" fontId="9" fillId="0" borderId="106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107" xfId="0" applyFont="1" applyBorder="1">
      <alignment vertical="center"/>
    </xf>
    <xf numFmtId="38" fontId="9" fillId="0" borderId="43" xfId="2" applyFont="1" applyBorder="1">
      <alignment vertical="center"/>
    </xf>
    <xf numFmtId="38" fontId="9" fillId="0" borderId="108" xfId="2" applyFont="1" applyBorder="1">
      <alignment vertical="center"/>
    </xf>
    <xf numFmtId="38" fontId="9" fillId="0" borderId="109" xfId="2" applyFont="1" applyBorder="1">
      <alignment vertical="center"/>
    </xf>
    <xf numFmtId="38" fontId="9" fillId="0" borderId="107" xfId="2" applyFont="1" applyBorder="1">
      <alignment vertical="center"/>
    </xf>
    <xf numFmtId="178" fontId="9" fillId="0" borderId="110" xfId="2" applyNumberFormat="1" applyFont="1" applyBorder="1">
      <alignment vertical="center"/>
    </xf>
    <xf numFmtId="178" fontId="9" fillId="0" borderId="111" xfId="2" applyNumberFormat="1" applyFont="1" applyBorder="1">
      <alignment vertical="center"/>
    </xf>
    <xf numFmtId="178" fontId="9" fillId="0" borderId="112" xfId="2" applyNumberFormat="1" applyFont="1" applyBorder="1">
      <alignment vertical="center"/>
    </xf>
    <xf numFmtId="178" fontId="9" fillId="0" borderId="113" xfId="2" applyNumberFormat="1" applyFont="1" applyBorder="1">
      <alignment vertical="center"/>
    </xf>
    <xf numFmtId="178" fontId="9" fillId="0" borderId="114" xfId="2" applyNumberFormat="1" applyFont="1" applyBorder="1">
      <alignment vertical="center"/>
    </xf>
    <xf numFmtId="178" fontId="9" fillId="0" borderId="115" xfId="2" applyNumberFormat="1" applyFont="1" applyBorder="1">
      <alignment vertical="center"/>
    </xf>
    <xf numFmtId="178" fontId="9" fillId="0" borderId="116" xfId="2" applyNumberFormat="1" applyFont="1" applyBorder="1">
      <alignment vertical="center"/>
    </xf>
    <xf numFmtId="38" fontId="9" fillId="0" borderId="31" xfId="2" applyFont="1" applyBorder="1">
      <alignment vertical="center"/>
    </xf>
    <xf numFmtId="38" fontId="9" fillId="0" borderId="86" xfId="2" applyFont="1" applyBorder="1">
      <alignment vertical="center"/>
    </xf>
    <xf numFmtId="38" fontId="9" fillId="0" borderId="35" xfId="2" applyFont="1" applyBorder="1">
      <alignment vertical="center"/>
    </xf>
    <xf numFmtId="38" fontId="9" fillId="0" borderId="79" xfId="2" applyFont="1" applyBorder="1">
      <alignment vertical="center"/>
    </xf>
    <xf numFmtId="0" fontId="9" fillId="0" borderId="86" xfId="0" applyFont="1" applyBorder="1">
      <alignment vertical="center"/>
    </xf>
    <xf numFmtId="0" fontId="9" fillId="0" borderId="79" xfId="0" applyFont="1" applyBorder="1">
      <alignment vertical="center"/>
    </xf>
    <xf numFmtId="38" fontId="9" fillId="0" borderId="85" xfId="2" applyFont="1" applyBorder="1">
      <alignment vertical="center"/>
    </xf>
    <xf numFmtId="0" fontId="9" fillId="0" borderId="35" xfId="0" applyFont="1" applyBorder="1">
      <alignment vertical="center"/>
    </xf>
    <xf numFmtId="38" fontId="9" fillId="0" borderId="118" xfId="2" applyFont="1" applyBorder="1">
      <alignment vertical="center"/>
    </xf>
    <xf numFmtId="0" fontId="9" fillId="0" borderId="87" xfId="0" applyFont="1" applyBorder="1">
      <alignment vertical="center"/>
    </xf>
    <xf numFmtId="0" fontId="9" fillId="0" borderId="85" xfId="0" applyFont="1" applyBorder="1">
      <alignment vertical="center"/>
    </xf>
    <xf numFmtId="0" fontId="9" fillId="0" borderId="108" xfId="0" applyFont="1" applyBorder="1">
      <alignment vertical="center"/>
    </xf>
    <xf numFmtId="38" fontId="9" fillId="0" borderId="110" xfId="2" applyFont="1" applyBorder="1">
      <alignment vertical="center"/>
    </xf>
    <xf numFmtId="38" fontId="9" fillId="0" borderId="111" xfId="2" applyFont="1" applyBorder="1">
      <alignment vertical="center"/>
    </xf>
    <xf numFmtId="38" fontId="9" fillId="0" borderId="112" xfId="2" applyFont="1" applyBorder="1">
      <alignment vertical="center"/>
    </xf>
    <xf numFmtId="38" fontId="9" fillId="0" borderId="119" xfId="2" applyFont="1" applyBorder="1">
      <alignment vertical="center"/>
    </xf>
    <xf numFmtId="0" fontId="9" fillId="0" borderId="111" xfId="0" applyFont="1" applyBorder="1">
      <alignment vertical="center"/>
    </xf>
    <xf numFmtId="0" fontId="9" fillId="0" borderId="119" xfId="0" applyFont="1" applyBorder="1">
      <alignment vertical="center"/>
    </xf>
    <xf numFmtId="38" fontId="9" fillId="0" borderId="114" xfId="2" applyFont="1" applyBorder="1">
      <alignment vertical="center"/>
    </xf>
    <xf numFmtId="0" fontId="9" fillId="0" borderId="112" xfId="0" applyFont="1" applyBorder="1">
      <alignment vertical="center"/>
    </xf>
    <xf numFmtId="38" fontId="9" fillId="0" borderId="116" xfId="2" applyFont="1" applyBorder="1">
      <alignment vertical="center"/>
    </xf>
    <xf numFmtId="0" fontId="9" fillId="0" borderId="115" xfId="0" applyFont="1" applyBorder="1">
      <alignment vertical="center"/>
    </xf>
    <xf numFmtId="0" fontId="9" fillId="0" borderId="114" xfId="0" applyFont="1" applyBorder="1">
      <alignment vertical="center"/>
    </xf>
    <xf numFmtId="38" fontId="9" fillId="0" borderId="123" xfId="2" applyFont="1" applyBorder="1">
      <alignment vertical="center"/>
    </xf>
    <xf numFmtId="38" fontId="9" fillId="0" borderId="124" xfId="2" applyFont="1" applyBorder="1">
      <alignment vertical="center"/>
    </xf>
    <xf numFmtId="38" fontId="9" fillId="0" borderId="122" xfId="2" applyFont="1" applyBorder="1">
      <alignment vertical="center"/>
    </xf>
    <xf numFmtId="38" fontId="9" fillId="0" borderId="121" xfId="2" applyFont="1" applyBorder="1">
      <alignment vertical="center"/>
    </xf>
    <xf numFmtId="0" fontId="9" fillId="0" borderId="124" xfId="0" applyFont="1" applyBorder="1">
      <alignment vertical="center"/>
    </xf>
    <xf numFmtId="0" fontId="9" fillId="0" borderId="121" xfId="0" applyFont="1" applyBorder="1">
      <alignment vertical="center"/>
    </xf>
    <xf numFmtId="38" fontId="9" fillId="0" borderId="125" xfId="2" applyFont="1" applyBorder="1">
      <alignment vertical="center"/>
    </xf>
    <xf numFmtId="0" fontId="9" fillId="0" borderId="122" xfId="0" applyFont="1" applyBorder="1">
      <alignment vertical="center"/>
    </xf>
    <xf numFmtId="38" fontId="9" fillId="0" borderId="126" xfId="2" applyFont="1" applyBorder="1">
      <alignment vertical="center"/>
    </xf>
    <xf numFmtId="0" fontId="9" fillId="0" borderId="127" xfId="0" applyFont="1" applyBorder="1">
      <alignment vertical="center"/>
    </xf>
    <xf numFmtId="0" fontId="9" fillId="0" borderId="125" xfId="0" applyFont="1" applyBorder="1">
      <alignment vertical="center"/>
    </xf>
    <xf numFmtId="10" fontId="9" fillId="0" borderId="26" xfId="2" applyNumberFormat="1" applyFont="1" applyBorder="1">
      <alignment vertical="center"/>
    </xf>
    <xf numFmtId="10" fontId="9" fillId="0" borderId="129" xfId="2" applyNumberFormat="1" applyFont="1" applyBorder="1">
      <alignment vertical="center"/>
    </xf>
    <xf numFmtId="10" fontId="9" fillId="0" borderId="37" xfId="2" applyNumberFormat="1" applyFont="1" applyBorder="1">
      <alignment vertical="center"/>
    </xf>
    <xf numFmtId="10" fontId="9" fillId="0" borderId="113" xfId="2" applyNumberFormat="1" applyFont="1" applyBorder="1">
      <alignment vertical="center"/>
    </xf>
    <xf numFmtId="10" fontId="9" fillId="0" borderId="130" xfId="2" applyNumberFormat="1" applyFont="1" applyBorder="1">
      <alignment vertical="center"/>
    </xf>
    <xf numFmtId="10" fontId="9" fillId="0" borderId="115" xfId="2" applyNumberFormat="1" applyFont="1" applyBorder="1">
      <alignment vertical="center"/>
    </xf>
    <xf numFmtId="10" fontId="9" fillId="0" borderId="131" xfId="2" applyNumberFormat="1" applyFont="1" applyBorder="1">
      <alignment vertical="center"/>
    </xf>
    <xf numFmtId="10" fontId="9" fillId="0" borderId="149" xfId="2" applyNumberFormat="1" applyFont="1" applyBorder="1">
      <alignment vertical="center"/>
    </xf>
    <xf numFmtId="38" fontId="9" fillId="0" borderId="40" xfId="2" applyFont="1" applyBorder="1">
      <alignment vertical="center"/>
    </xf>
    <xf numFmtId="38" fontId="9" fillId="0" borderId="135" xfId="2" applyFont="1" applyBorder="1">
      <alignment vertical="center"/>
    </xf>
    <xf numFmtId="38" fontId="9" fillId="0" borderId="134" xfId="2" applyFont="1" applyBorder="1">
      <alignment vertical="center"/>
    </xf>
    <xf numFmtId="38" fontId="9" fillId="0" borderId="133" xfId="2" applyFont="1" applyBorder="1">
      <alignment vertical="center"/>
    </xf>
    <xf numFmtId="0" fontId="9" fillId="0" borderId="135" xfId="0" applyFont="1" applyBorder="1">
      <alignment vertical="center"/>
    </xf>
    <xf numFmtId="0" fontId="9" fillId="0" borderId="133" xfId="0" applyFont="1" applyBorder="1">
      <alignment vertical="center"/>
    </xf>
    <xf numFmtId="38" fontId="9" fillId="0" borderId="136" xfId="2" applyFont="1" applyBorder="1">
      <alignment vertical="center"/>
    </xf>
    <xf numFmtId="0" fontId="9" fillId="0" borderId="134" xfId="0" applyFont="1" applyBorder="1">
      <alignment vertical="center"/>
    </xf>
    <xf numFmtId="38" fontId="9" fillId="0" borderId="137" xfId="2" applyFont="1" applyBorder="1">
      <alignment vertical="center"/>
    </xf>
    <xf numFmtId="0" fontId="9" fillId="0" borderId="138" xfId="0" applyFont="1" applyBorder="1">
      <alignment vertical="center"/>
    </xf>
    <xf numFmtId="0" fontId="9" fillId="0" borderId="136" xfId="0" applyFont="1" applyBorder="1">
      <alignment vertical="center"/>
    </xf>
    <xf numFmtId="38" fontId="9" fillId="0" borderId="26" xfId="2" applyFont="1" applyBorder="1">
      <alignment vertical="center"/>
    </xf>
    <xf numFmtId="38" fontId="9" fillId="0" borderId="129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140" xfId="2" applyFont="1" applyBorder="1">
      <alignment vertical="center"/>
    </xf>
    <xf numFmtId="38" fontId="9" fillId="0" borderId="130" xfId="2" applyFont="1" applyBorder="1">
      <alignment vertical="center"/>
    </xf>
    <xf numFmtId="38" fontId="9" fillId="0" borderId="141" xfId="2" applyFont="1" applyBorder="1">
      <alignment vertical="center"/>
    </xf>
    <xf numFmtId="38" fontId="9" fillId="0" borderId="131" xfId="2" applyFont="1" applyBorder="1">
      <alignment vertical="center"/>
    </xf>
    <xf numFmtId="38" fontId="9" fillId="0" borderId="142" xfId="2" applyFont="1" applyBorder="1">
      <alignment vertical="center"/>
    </xf>
    <xf numFmtId="38" fontId="9" fillId="0" borderId="149" xfId="2" applyFont="1" applyBorder="1">
      <alignment vertical="center"/>
    </xf>
    <xf numFmtId="0" fontId="24" fillId="0" borderId="0" xfId="7" applyFont="1" applyBorder="1" applyAlignment="1">
      <alignment vertical="center"/>
    </xf>
    <xf numFmtId="0" fontId="24" fillId="0" borderId="0" xfId="7" applyFont="1" applyAlignment="1">
      <alignment vertical="center"/>
    </xf>
    <xf numFmtId="0" fontId="2" fillId="0" borderId="0" xfId="7" applyFont="1" applyBorder="1" applyAlignment="1">
      <alignment vertical="center"/>
    </xf>
    <xf numFmtId="0" fontId="12" fillId="0" borderId="0" xfId="7" applyFont="1" applyBorder="1" applyAlignment="1">
      <alignment horizontal="left" vertical="center"/>
    </xf>
    <xf numFmtId="0" fontId="12" fillId="0" borderId="0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12" fillId="0" borderId="0" xfId="7" applyFont="1" applyBorder="1" applyAlignment="1">
      <alignment horizontal="right" vertical="center"/>
    </xf>
    <xf numFmtId="0" fontId="9" fillId="0" borderId="0" xfId="7" applyFont="1" applyAlignment="1">
      <alignment horizontal="right" vertical="center"/>
    </xf>
    <xf numFmtId="0" fontId="12" fillId="0" borderId="78" xfId="7" applyFont="1" applyBorder="1" applyAlignment="1">
      <alignment horizontal="center" vertical="center"/>
    </xf>
    <xf numFmtId="0" fontId="12" fillId="0" borderId="31" xfId="7" applyFont="1" applyBorder="1" applyAlignment="1">
      <alignment horizontal="center" vertical="center"/>
    </xf>
    <xf numFmtId="0" fontId="12" fillId="0" borderId="79" xfId="7" applyFont="1" applyBorder="1" applyAlignment="1">
      <alignment horizontal="center" vertical="center"/>
    </xf>
    <xf numFmtId="0" fontId="12" fillId="0" borderId="35" xfId="7" applyFont="1" applyBorder="1" applyAlignment="1">
      <alignment horizontal="center" vertical="center"/>
    </xf>
    <xf numFmtId="0" fontId="24" fillId="0" borderId="0" xfId="7" applyFont="1" applyFill="1" applyBorder="1" applyAlignment="1">
      <alignment horizontal="center" vertical="center"/>
    </xf>
    <xf numFmtId="0" fontId="25" fillId="0" borderId="0" xfId="8" applyFont="1" applyFill="1" applyAlignment="1" applyProtection="1">
      <alignment vertical="center"/>
    </xf>
    <xf numFmtId="0" fontId="12" fillId="0" borderId="8" xfId="7" applyFont="1" applyBorder="1" applyAlignment="1">
      <alignment horizontal="center" vertical="top"/>
    </xf>
    <xf numFmtId="0" fontId="12" fillId="0" borderId="2" xfId="7" applyFont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24" fillId="0" borderId="0" xfId="7" applyFont="1" applyFill="1" applyAlignment="1">
      <alignment vertical="center"/>
    </xf>
    <xf numFmtId="179" fontId="12" fillId="0" borderId="9" xfId="7" applyNumberFormat="1" applyFont="1" applyBorder="1" applyAlignment="1">
      <alignment horizontal="right" vertical="center"/>
    </xf>
    <xf numFmtId="0" fontId="6" fillId="0" borderId="20" xfId="7" applyFont="1" applyBorder="1" applyAlignment="1">
      <alignment vertical="center"/>
    </xf>
    <xf numFmtId="0" fontId="6" fillId="0" borderId="3" xfId="7" applyFont="1" applyBorder="1" applyAlignment="1">
      <alignment vertical="center"/>
    </xf>
    <xf numFmtId="0" fontId="6" fillId="0" borderId="3" xfId="7" applyFont="1" applyBorder="1" applyAlignment="1">
      <alignment horizontal="right" vertical="center"/>
    </xf>
    <xf numFmtId="0" fontId="6" fillId="0" borderId="21" xfId="7" applyFont="1" applyBorder="1" applyAlignment="1">
      <alignment vertical="center"/>
    </xf>
    <xf numFmtId="0" fontId="5" fillId="0" borderId="0" xfId="7" applyFont="1" applyBorder="1" applyAlignment="1">
      <alignment horizontal="center" vertical="center"/>
    </xf>
    <xf numFmtId="179" fontId="12" fillId="0" borderId="11" xfId="7" applyNumberFormat="1" applyFont="1" applyBorder="1" applyAlignment="1">
      <alignment horizontal="right" vertical="center"/>
    </xf>
    <xf numFmtId="0" fontId="6" fillId="0" borderId="6" xfId="7" applyFont="1" applyBorder="1" applyAlignment="1">
      <alignment vertical="center"/>
    </xf>
    <xf numFmtId="0" fontId="6" fillId="0" borderId="4" xfId="7" applyFont="1" applyBorder="1" applyAlignment="1">
      <alignment vertical="center"/>
    </xf>
    <xf numFmtId="0" fontId="6" fillId="0" borderId="4" xfId="7" applyFont="1" applyBorder="1" applyAlignment="1">
      <alignment horizontal="right" vertical="center"/>
    </xf>
    <xf numFmtId="0" fontId="6" fillId="0" borderId="23" xfId="7" applyFont="1" applyBorder="1" applyAlignment="1">
      <alignment vertical="center"/>
    </xf>
    <xf numFmtId="0" fontId="24" fillId="0" borderId="0" xfId="7" applyFont="1" applyBorder="1" applyAlignment="1">
      <alignment horizontal="right" vertical="center"/>
    </xf>
    <xf numFmtId="179" fontId="12" fillId="0" borderId="22" xfId="7" applyNumberFormat="1" applyFont="1" applyBorder="1" applyAlignment="1">
      <alignment horizontal="right" vertical="center"/>
    </xf>
    <xf numFmtId="179" fontId="12" fillId="0" borderId="24" xfId="7" applyNumberFormat="1" applyFont="1" applyBorder="1" applyAlignment="1">
      <alignment horizontal="right" vertical="center"/>
    </xf>
    <xf numFmtId="0" fontId="6" fillId="0" borderId="26" xfId="7" applyFont="1" applyBorder="1" applyAlignment="1">
      <alignment vertical="center"/>
    </xf>
    <xf numFmtId="0" fontId="6" fillId="0" borderId="27" xfId="7" applyFont="1" applyBorder="1" applyAlignment="1">
      <alignment vertical="center"/>
    </xf>
    <xf numFmtId="0" fontId="6" fillId="0" borderId="27" xfId="7" applyFont="1" applyBorder="1" applyAlignment="1">
      <alignment horizontal="right" vertical="center"/>
    </xf>
    <xf numFmtId="0" fontId="6" fillId="0" borderId="28" xfId="7" applyFont="1" applyBorder="1" applyAlignment="1">
      <alignment vertical="center"/>
    </xf>
    <xf numFmtId="179" fontId="12" fillId="0" borderId="0" xfId="7" applyNumberFormat="1" applyFont="1" applyBorder="1" applyAlignment="1">
      <alignment horizontal="right"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 applyAlignment="1">
      <alignment horizontal="right" vertical="center"/>
    </xf>
    <xf numFmtId="179" fontId="9" fillId="0" borderId="0" xfId="7" applyNumberFormat="1" applyFont="1" applyBorder="1" applyAlignment="1">
      <alignment vertical="center"/>
    </xf>
    <xf numFmtId="0" fontId="14" fillId="0" borderId="0" xfId="7" applyFont="1" applyAlignment="1">
      <alignment vertical="center"/>
    </xf>
    <xf numFmtId="0" fontId="2" fillId="0" borderId="0" xfId="9" applyFont="1" applyBorder="1" applyAlignment="1">
      <alignment vertical="center"/>
    </xf>
    <xf numFmtId="0" fontId="14" fillId="0" borderId="0" xfId="9" applyFont="1" applyAlignment="1">
      <alignment vertical="center"/>
    </xf>
    <xf numFmtId="0" fontId="14" fillId="0" borderId="0" xfId="9" applyFont="1" applyBorder="1" applyAlignment="1">
      <alignment vertical="center"/>
    </xf>
    <xf numFmtId="0" fontId="14" fillId="0" borderId="0" xfId="9" applyFont="1" applyBorder="1" applyAlignment="1">
      <alignment horizontal="right" vertical="center"/>
    </xf>
    <xf numFmtId="0" fontId="14" fillId="0" borderId="0" xfId="9" applyFont="1" applyFill="1" applyBorder="1" applyAlignment="1">
      <alignment vertical="center"/>
    </xf>
    <xf numFmtId="0" fontId="9" fillId="0" borderId="0" xfId="9" applyFont="1" applyBorder="1" applyAlignment="1">
      <alignment horizontal="right" vertical="center"/>
    </xf>
    <xf numFmtId="0" fontId="6" fillId="0" borderId="16" xfId="9" applyFont="1" applyBorder="1" applyAlignment="1">
      <alignment horizontal="center" vertical="center"/>
    </xf>
    <xf numFmtId="179" fontId="6" fillId="0" borderId="78" xfId="9" applyNumberFormat="1" applyFont="1" applyBorder="1" applyAlignment="1">
      <alignment horizontal="center" vertical="center"/>
    </xf>
    <xf numFmtId="0" fontId="6" fillId="0" borderId="67" xfId="9" applyFont="1" applyFill="1" applyBorder="1" applyAlignment="1">
      <alignment vertical="center"/>
    </xf>
    <xf numFmtId="38" fontId="6" fillId="0" borderId="78" xfId="2" applyFont="1" applyFill="1" applyBorder="1" applyAlignment="1">
      <alignment vertical="center"/>
    </xf>
    <xf numFmtId="0" fontId="6" fillId="0" borderId="78" xfId="9" applyFont="1" applyFill="1" applyBorder="1" applyAlignment="1">
      <alignment vertical="center"/>
    </xf>
    <xf numFmtId="0" fontId="6" fillId="0" borderId="144" xfId="9" applyFont="1" applyFill="1" applyBorder="1" applyAlignment="1">
      <alignment vertical="center"/>
    </xf>
    <xf numFmtId="179" fontId="6" fillId="0" borderId="4" xfId="9" applyNumberFormat="1" applyFont="1" applyBorder="1" applyAlignment="1">
      <alignment horizontal="center" vertical="center"/>
    </xf>
    <xf numFmtId="179" fontId="6" fillId="0" borderId="3" xfId="9" applyNumberFormat="1" applyFont="1" applyBorder="1" applyAlignment="1">
      <alignment horizontal="center" vertical="center"/>
    </xf>
    <xf numFmtId="0" fontId="6" fillId="0" borderId="42" xfId="9" applyFont="1" applyFill="1" applyBorder="1" applyAlignment="1">
      <alignment vertical="center"/>
    </xf>
    <xf numFmtId="0" fontId="6" fillId="0" borderId="21" xfId="9" applyFont="1" applyFill="1" applyBorder="1" applyAlignment="1">
      <alignment vertical="center"/>
    </xf>
    <xf numFmtId="0" fontId="6" fillId="0" borderId="36" xfId="9" applyFont="1" applyFill="1" applyBorder="1" applyAlignment="1">
      <alignment vertical="center"/>
    </xf>
    <xf numFmtId="0" fontId="6" fillId="0" borderId="23" xfId="9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0" fontId="9" fillId="0" borderId="0" xfId="9" applyFont="1" applyAlignment="1">
      <alignment vertical="center"/>
    </xf>
    <xf numFmtId="176" fontId="9" fillId="0" borderId="0" xfId="10" applyFont="1">
      <alignment vertical="center"/>
    </xf>
    <xf numFmtId="176" fontId="9" fillId="0" borderId="0" xfId="10" applyFont="1" applyBorder="1">
      <alignment vertical="center"/>
    </xf>
    <xf numFmtId="176" fontId="9" fillId="0" borderId="0" xfId="10" applyFont="1" applyBorder="1" applyAlignment="1">
      <alignment vertical="center" wrapText="1"/>
    </xf>
    <xf numFmtId="0" fontId="6" fillId="0" borderId="0" xfId="0" applyFont="1" applyFill="1" applyBorder="1" applyAlignment="1">
      <alignment horizontal="distributed" vertical="center"/>
    </xf>
    <xf numFmtId="38" fontId="6" fillId="0" borderId="0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57" fontId="8" fillId="0" borderId="4" xfId="0" applyNumberFormat="1" applyFont="1" applyBorder="1" applyAlignment="1">
      <alignment horizontal="center" vertical="center" shrinkToFit="1"/>
    </xf>
    <xf numFmtId="176" fontId="8" fillId="2" borderId="39" xfId="1" applyFont="1" applyFill="1" applyBorder="1" applyAlignment="1">
      <alignment horizontal="center" vertical="center" wrapText="1"/>
    </xf>
    <xf numFmtId="176" fontId="8" fillId="2" borderId="8" xfId="1" applyFont="1" applyFill="1" applyBorder="1">
      <alignment vertical="center"/>
    </xf>
    <xf numFmtId="176" fontId="8" fillId="2" borderId="2" xfId="1" applyFont="1" applyFill="1" applyBorder="1">
      <alignment vertical="center"/>
    </xf>
    <xf numFmtId="176" fontId="8" fillId="2" borderId="48" xfId="1" applyFont="1" applyFill="1" applyBorder="1">
      <alignment vertical="center"/>
    </xf>
    <xf numFmtId="176" fontId="8" fillId="2" borderId="51" xfId="1" applyFont="1" applyFill="1" applyBorder="1">
      <alignment vertical="center"/>
    </xf>
    <xf numFmtId="179" fontId="27" fillId="0" borderId="3" xfId="9" applyNumberFormat="1" applyFont="1" applyBorder="1" applyAlignment="1">
      <alignment horizontal="center" vertical="center"/>
    </xf>
    <xf numFmtId="0" fontId="27" fillId="0" borderId="3" xfId="9" applyFont="1" applyFill="1" applyBorder="1" applyAlignment="1">
      <alignment vertical="center"/>
    </xf>
    <xf numFmtId="0" fontId="27" fillId="0" borderId="10" xfId="9" applyFont="1" applyFill="1" applyBorder="1" applyAlignment="1">
      <alignment vertical="center"/>
    </xf>
    <xf numFmtId="179" fontId="27" fillId="0" borderId="4" xfId="9" applyNumberFormat="1" applyFont="1" applyBorder="1" applyAlignment="1">
      <alignment horizontal="center" vertical="center"/>
    </xf>
    <xf numFmtId="0" fontId="27" fillId="0" borderId="4" xfId="9" applyFont="1" applyFill="1" applyBorder="1" applyAlignment="1">
      <alignment vertical="center"/>
    </xf>
    <xf numFmtId="0" fontId="27" fillId="0" borderId="12" xfId="9" applyFont="1" applyFill="1" applyBorder="1" applyAlignment="1">
      <alignment vertical="center"/>
    </xf>
    <xf numFmtId="0" fontId="28" fillId="0" borderId="0" xfId="0" applyFont="1">
      <alignment vertical="center"/>
    </xf>
    <xf numFmtId="0" fontId="11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96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38" fontId="28" fillId="0" borderId="103" xfId="2" applyFont="1" applyBorder="1">
      <alignment vertical="center"/>
    </xf>
    <xf numFmtId="0" fontId="28" fillId="0" borderId="101" xfId="0" applyFont="1" applyBorder="1">
      <alignment vertical="center"/>
    </xf>
    <xf numFmtId="0" fontId="28" fillId="0" borderId="56" xfId="0" applyFont="1" applyBorder="1">
      <alignment vertical="center"/>
    </xf>
    <xf numFmtId="0" fontId="28" fillId="0" borderId="106" xfId="0" applyFont="1" applyBorder="1">
      <alignment vertical="center"/>
    </xf>
    <xf numFmtId="0" fontId="28" fillId="0" borderId="58" xfId="0" applyFont="1" applyBorder="1">
      <alignment vertical="center"/>
    </xf>
    <xf numFmtId="38" fontId="28" fillId="0" borderId="108" xfId="2" applyFont="1" applyBorder="1">
      <alignment vertical="center"/>
    </xf>
    <xf numFmtId="38" fontId="28" fillId="0" borderId="106" xfId="2" applyFont="1" applyBorder="1">
      <alignment vertical="center"/>
    </xf>
    <xf numFmtId="38" fontId="28" fillId="0" borderId="58" xfId="2" applyFont="1" applyBorder="1">
      <alignment vertical="center"/>
    </xf>
    <xf numFmtId="178" fontId="28" fillId="0" borderId="114" xfId="2" applyNumberFormat="1" applyFont="1" applyBorder="1">
      <alignment vertical="center"/>
    </xf>
    <xf numFmtId="178" fontId="28" fillId="0" borderId="111" xfId="2" applyNumberFormat="1" applyFont="1" applyBorder="1">
      <alignment vertical="center"/>
    </xf>
    <xf numFmtId="178" fontId="28" fillId="0" borderId="117" xfId="2" applyNumberFormat="1" applyFont="1" applyBorder="1">
      <alignment vertical="center"/>
    </xf>
    <xf numFmtId="38" fontId="28" fillId="0" borderId="85" xfId="2" applyFont="1" applyBorder="1">
      <alignment vertical="center"/>
    </xf>
    <xf numFmtId="0" fontId="28" fillId="0" borderId="86" xfId="0" applyFont="1" applyBorder="1">
      <alignment vertical="center"/>
    </xf>
    <xf numFmtId="0" fontId="28" fillId="0" borderId="69" xfId="0" applyFont="1" applyBorder="1">
      <alignment vertical="center"/>
    </xf>
    <xf numFmtId="38" fontId="28" fillId="0" borderId="114" xfId="2" applyFont="1" applyBorder="1">
      <alignment vertical="center"/>
    </xf>
    <xf numFmtId="0" fontId="28" fillId="0" borderId="111" xfId="0" applyFont="1" applyBorder="1">
      <alignment vertical="center"/>
    </xf>
    <xf numFmtId="0" fontId="28" fillId="0" borderId="66" xfId="0" applyFont="1" applyBorder="1">
      <alignment vertical="center"/>
    </xf>
    <xf numFmtId="38" fontId="28" fillId="0" borderId="125" xfId="2" applyFont="1" applyBorder="1">
      <alignment vertical="center"/>
    </xf>
    <xf numFmtId="0" fontId="28" fillId="0" borderId="124" xfId="0" applyFont="1" applyBorder="1">
      <alignment vertical="center"/>
    </xf>
    <xf numFmtId="0" fontId="28" fillId="0" borderId="128" xfId="0" applyFont="1" applyBorder="1">
      <alignment vertical="center"/>
    </xf>
    <xf numFmtId="10" fontId="28" fillId="0" borderId="130" xfId="2" applyNumberFormat="1" applyFont="1" applyBorder="1">
      <alignment vertical="center"/>
    </xf>
    <xf numFmtId="10" fontId="28" fillId="0" borderId="129" xfId="2" applyNumberFormat="1" applyFont="1" applyBorder="1">
      <alignment vertical="center"/>
    </xf>
    <xf numFmtId="10" fontId="28" fillId="0" borderId="117" xfId="2" applyNumberFormat="1" applyFont="1" applyBorder="1">
      <alignment vertical="center"/>
    </xf>
    <xf numFmtId="38" fontId="28" fillId="0" borderId="136" xfId="2" applyFont="1" applyBorder="1">
      <alignment vertical="center"/>
    </xf>
    <xf numFmtId="0" fontId="28" fillId="0" borderId="135" xfId="0" applyFont="1" applyBorder="1">
      <alignment vertical="center"/>
    </xf>
    <xf numFmtId="0" fontId="28" fillId="0" borderId="139" xfId="0" applyFont="1" applyBorder="1">
      <alignment vertical="center"/>
    </xf>
    <xf numFmtId="38" fontId="28" fillId="0" borderId="130" xfId="2" applyFont="1" applyBorder="1">
      <alignment vertical="center"/>
    </xf>
    <xf numFmtId="38" fontId="28" fillId="0" borderId="129" xfId="2" applyFont="1" applyBorder="1">
      <alignment vertical="center"/>
    </xf>
    <xf numFmtId="38" fontId="28" fillId="0" borderId="143" xfId="2" applyFont="1" applyBorder="1">
      <alignment vertical="center"/>
    </xf>
    <xf numFmtId="176" fontId="8" fillId="0" borderId="22" xfId="1" applyFont="1" applyBorder="1" applyAlignment="1">
      <alignment horizontal="distributed" vertical="center" indent="1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textRotation="255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/>
    </xf>
    <xf numFmtId="57" fontId="8" fillId="0" borderId="3" xfId="0" quotePrefix="1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textRotation="255"/>
    </xf>
    <xf numFmtId="0" fontId="8" fillId="0" borderId="4" xfId="0" applyFont="1" applyBorder="1" applyAlignment="1">
      <alignment vertical="center"/>
    </xf>
    <xf numFmtId="0" fontId="8" fillId="0" borderId="4" xfId="0" quotePrefix="1" applyNumberFormat="1" applyFont="1" applyBorder="1" applyAlignment="1">
      <alignment horizontal="center" vertical="center"/>
    </xf>
    <xf numFmtId="0" fontId="30" fillId="0" borderId="4" xfId="0" quotePrefix="1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textRotation="255"/>
    </xf>
    <xf numFmtId="0" fontId="8" fillId="0" borderId="4" xfId="0" applyFont="1" applyBorder="1" applyAlignment="1">
      <alignment vertical="center" wrapText="1" shrinkToFit="1"/>
    </xf>
    <xf numFmtId="0" fontId="8" fillId="0" borderId="5" xfId="0" applyFont="1" applyBorder="1" applyAlignment="1">
      <alignment vertical="center" textRotation="255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57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8" fillId="0" borderId="3" xfId="0" applyFont="1" applyBorder="1" applyAlignment="1"/>
    <xf numFmtId="5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shrinkToFit="1"/>
    </xf>
    <xf numFmtId="0" fontId="8" fillId="0" borderId="4" xfId="0" applyFont="1" applyBorder="1" applyAlignment="1">
      <alignment shrinkToFit="1"/>
    </xf>
    <xf numFmtId="0" fontId="8" fillId="0" borderId="4" xfId="0" applyFont="1" applyBorder="1" applyAlignment="1"/>
    <xf numFmtId="0" fontId="8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vertical="center" textRotation="255"/>
    </xf>
    <xf numFmtId="0" fontId="8" fillId="0" borderId="8" xfId="0" applyFont="1" applyBorder="1" applyAlignment="1">
      <alignment horizontal="center" shrinkToFit="1"/>
    </xf>
    <xf numFmtId="0" fontId="8" fillId="0" borderId="8" xfId="0" applyFont="1" applyBorder="1" applyAlignment="1">
      <alignment shrinkToFit="1"/>
    </xf>
    <xf numFmtId="0" fontId="8" fillId="0" borderId="8" xfId="0" applyNumberFormat="1" applyFont="1" applyBorder="1" applyAlignment="1">
      <alignment horizontal="center"/>
    </xf>
    <xf numFmtId="57" fontId="8" fillId="0" borderId="4" xfId="0" applyNumberFormat="1" applyFont="1" applyBorder="1" applyAlignment="1">
      <alignment horizontal="center"/>
    </xf>
    <xf numFmtId="0" fontId="8" fillId="0" borderId="8" xfId="0" applyFont="1" applyBorder="1" applyAlignment="1"/>
    <xf numFmtId="0" fontId="8" fillId="0" borderId="2" xfId="0" applyFont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6" xfId="0" applyNumberFormat="1" applyFont="1" applyBorder="1" applyAlignment="1">
      <alignment horizontal="center" vertical="center"/>
    </xf>
    <xf numFmtId="57" fontId="8" fillId="0" borderId="36" xfId="0" applyNumberFormat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 vertical="center" shrinkToFit="1"/>
    </xf>
    <xf numFmtId="176" fontId="8" fillId="0" borderId="0" xfId="1" applyFont="1" applyAlignment="1">
      <alignment horizontal="right" vertical="center"/>
    </xf>
    <xf numFmtId="57" fontId="8" fillId="0" borderId="3" xfId="0" applyNumberFormat="1" applyFont="1" applyBorder="1" applyAlignment="1">
      <alignment horizontal="center" vertical="center"/>
    </xf>
    <xf numFmtId="176" fontId="5" fillId="0" borderId="79" xfId="1" applyFont="1" applyBorder="1" applyAlignment="1">
      <alignment horizontal="center" vertical="center" shrinkToFit="1"/>
    </xf>
    <xf numFmtId="0" fontId="14" fillId="0" borderId="67" xfId="9" applyFont="1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176" fontId="8" fillId="2" borderId="133" xfId="1" applyFont="1" applyFill="1" applyBorder="1" applyAlignment="1">
      <alignment horizontal="center" vertical="center" wrapText="1"/>
    </xf>
    <xf numFmtId="176" fontId="8" fillId="2" borderId="1" xfId="1" applyFont="1" applyFill="1" applyBorder="1">
      <alignment vertical="center"/>
    </xf>
    <xf numFmtId="176" fontId="8" fillId="2" borderId="57" xfId="1" applyFont="1" applyFill="1" applyBorder="1">
      <alignment vertical="center"/>
    </xf>
    <xf numFmtId="176" fontId="8" fillId="2" borderId="150" xfId="1" applyFont="1" applyFill="1" applyBorder="1">
      <alignment vertical="center"/>
    </xf>
    <xf numFmtId="176" fontId="28" fillId="0" borderId="22" xfId="10" applyFont="1" applyBorder="1" applyAlignment="1">
      <alignment horizontal="right" vertical="center"/>
    </xf>
    <xf numFmtId="176" fontId="8" fillId="0" borderId="4" xfId="10" applyFont="1" applyBorder="1">
      <alignment vertical="center"/>
    </xf>
    <xf numFmtId="176" fontId="8" fillId="0" borderId="0" xfId="10" applyFont="1" applyBorder="1">
      <alignment vertical="center"/>
    </xf>
    <xf numFmtId="176" fontId="8" fillId="0" borderId="62" xfId="10" applyFont="1" applyBorder="1">
      <alignment vertical="center"/>
    </xf>
    <xf numFmtId="176" fontId="8" fillId="0" borderId="23" xfId="10" applyFont="1" applyBorder="1">
      <alignment vertical="center"/>
    </xf>
    <xf numFmtId="178" fontId="28" fillId="0" borderId="114" xfId="2" applyNumberFormat="1" applyFont="1" applyBorder="1" applyAlignment="1">
      <alignment vertical="center" shrinkToFit="1"/>
    </xf>
    <xf numFmtId="178" fontId="28" fillId="0" borderId="111" xfId="2" applyNumberFormat="1" applyFont="1" applyBorder="1" applyAlignment="1">
      <alignment vertical="center" shrinkToFit="1"/>
    </xf>
    <xf numFmtId="178" fontId="28" fillId="0" borderId="117" xfId="2" applyNumberFormat="1" applyFont="1" applyBorder="1" applyAlignment="1">
      <alignment vertical="center" shrinkToFit="1"/>
    </xf>
    <xf numFmtId="38" fontId="28" fillId="0" borderId="151" xfId="2" applyFont="1" applyBorder="1">
      <alignment vertical="center"/>
    </xf>
    <xf numFmtId="38" fontId="28" fillId="0" borderId="152" xfId="2" applyFont="1" applyBorder="1">
      <alignment vertical="center"/>
    </xf>
    <xf numFmtId="38" fontId="28" fillId="0" borderId="153" xfId="2" applyFont="1" applyBorder="1">
      <alignment vertical="center"/>
    </xf>
    <xf numFmtId="10" fontId="28" fillId="0" borderId="155" xfId="2" applyNumberFormat="1" applyFont="1" applyBorder="1">
      <alignment vertical="center"/>
    </xf>
    <xf numFmtId="38" fontId="28" fillId="0" borderId="154" xfId="2" applyFont="1" applyBorder="1">
      <alignment vertical="center"/>
    </xf>
    <xf numFmtId="10" fontId="28" fillId="0" borderId="153" xfId="2" applyNumberFormat="1" applyFont="1" applyBorder="1">
      <alignment vertical="center"/>
    </xf>
    <xf numFmtId="38" fontId="28" fillId="0" borderId="156" xfId="2" applyFont="1" applyBorder="1">
      <alignment vertical="center"/>
    </xf>
    <xf numFmtId="0" fontId="28" fillId="0" borderId="50" xfId="0" applyFont="1" applyBorder="1" applyAlignment="1">
      <alignment horizontal="right" vertical="center"/>
    </xf>
    <xf numFmtId="38" fontId="28" fillId="0" borderId="2" xfId="12" applyFont="1" applyBorder="1" applyAlignment="1">
      <alignment vertical="center"/>
    </xf>
    <xf numFmtId="38" fontId="28" fillId="0" borderId="43" xfId="12" applyFont="1" applyBorder="1" applyAlignment="1">
      <alignment vertical="center"/>
    </xf>
    <xf numFmtId="38" fontId="28" fillId="0" borderId="2" xfId="12" applyFont="1" applyFill="1" applyBorder="1" applyAlignment="1">
      <alignment vertical="center"/>
    </xf>
    <xf numFmtId="38" fontId="28" fillId="0" borderId="47" xfId="12" applyFont="1" applyFill="1" applyBorder="1" applyAlignment="1">
      <alignment vertical="center"/>
    </xf>
    <xf numFmtId="38" fontId="28" fillId="0" borderId="43" xfId="12" applyFont="1" applyFill="1" applyBorder="1" applyAlignment="1">
      <alignment vertical="center"/>
    </xf>
    <xf numFmtId="38" fontId="28" fillId="0" borderId="2" xfId="12" applyFont="1" applyBorder="1" applyAlignment="1" applyProtection="1">
      <alignment horizontal="right" vertical="center"/>
      <protection locked="0"/>
    </xf>
    <xf numFmtId="38" fontId="28" fillId="0" borderId="47" xfId="12" applyFont="1" applyBorder="1" applyAlignment="1" applyProtection="1">
      <alignment horizontal="right" vertical="center"/>
      <protection locked="0"/>
    </xf>
    <xf numFmtId="38" fontId="28" fillId="0" borderId="47" xfId="12" applyFont="1" applyFill="1" applyBorder="1" applyAlignment="1">
      <alignment horizontal="right" vertical="center"/>
    </xf>
    <xf numFmtId="38" fontId="28" fillId="0" borderId="2" xfId="12" applyFont="1" applyFill="1" applyBorder="1" applyAlignment="1">
      <alignment horizontal="right" vertical="center"/>
    </xf>
    <xf numFmtId="38" fontId="28" fillId="0" borderId="2" xfId="12" applyFont="1" applyBorder="1" applyAlignment="1">
      <alignment horizontal="right" vertical="center"/>
    </xf>
    <xf numFmtId="38" fontId="28" fillId="0" borderId="44" xfId="12" applyFont="1" applyBorder="1" applyAlignment="1" applyProtection="1">
      <alignment horizontal="right" vertical="center"/>
      <protection locked="0"/>
    </xf>
    <xf numFmtId="38" fontId="28" fillId="0" borderId="44" xfId="12" applyFont="1" applyFill="1" applyBorder="1" applyAlignment="1">
      <alignment horizontal="right" vertical="center"/>
    </xf>
    <xf numFmtId="38" fontId="11" fillId="0" borderId="2" xfId="12" applyFont="1" applyBorder="1" applyAlignment="1">
      <alignment vertical="center"/>
    </xf>
    <xf numFmtId="38" fontId="11" fillId="0" borderId="2" xfId="12" applyFont="1" applyBorder="1" applyAlignment="1">
      <alignment horizontal="right" vertical="center"/>
    </xf>
    <xf numFmtId="38" fontId="11" fillId="0" borderId="44" xfId="12" applyFont="1" applyBorder="1" applyAlignment="1">
      <alignment vertical="center"/>
    </xf>
    <xf numFmtId="0" fontId="28" fillId="2" borderId="50" xfId="0" applyFont="1" applyFill="1" applyBorder="1" applyAlignment="1">
      <alignment horizontal="right" vertical="center"/>
    </xf>
    <xf numFmtId="38" fontId="28" fillId="2" borderId="2" xfId="12" applyFont="1" applyFill="1" applyBorder="1" applyAlignment="1">
      <alignment vertical="center"/>
    </xf>
    <xf numFmtId="38" fontId="28" fillId="2" borderId="2" xfId="12" applyFont="1" applyFill="1" applyBorder="1" applyAlignment="1" applyProtection="1">
      <alignment horizontal="right" vertical="center"/>
      <protection locked="0"/>
    </xf>
    <xf numFmtId="38" fontId="28" fillId="2" borderId="2" xfId="12" applyFont="1" applyFill="1" applyBorder="1" applyAlignment="1">
      <alignment horizontal="right" vertical="center"/>
    </xf>
    <xf numFmtId="38" fontId="28" fillId="2" borderId="44" xfId="12" applyFont="1" applyFill="1" applyBorder="1" applyAlignment="1">
      <alignment horizontal="right" vertical="center"/>
    </xf>
    <xf numFmtId="0" fontId="28" fillId="0" borderId="9" xfId="0" applyFont="1" applyBorder="1" applyAlignment="1">
      <alignment horizontal="right" vertical="center"/>
    </xf>
    <xf numFmtId="38" fontId="28" fillId="0" borderId="3" xfId="12" applyFont="1" applyBorder="1" applyAlignment="1">
      <alignment vertical="center"/>
    </xf>
    <xf numFmtId="38" fontId="28" fillId="0" borderId="3" xfId="12" applyFont="1" applyFill="1" applyBorder="1" applyAlignment="1">
      <alignment vertical="center"/>
    </xf>
    <xf numFmtId="38" fontId="28" fillId="0" borderId="3" xfId="12" applyFont="1" applyBorder="1" applyAlignment="1" applyProtection="1">
      <alignment horizontal="right" vertical="center"/>
      <protection locked="0"/>
    </xf>
    <xf numFmtId="38" fontId="28" fillId="0" borderId="3" xfId="12" applyFont="1" applyFill="1" applyBorder="1" applyAlignment="1">
      <alignment horizontal="right" vertical="center"/>
    </xf>
    <xf numFmtId="38" fontId="28" fillId="0" borderId="10" xfId="12" applyFont="1" applyFill="1" applyBorder="1" applyAlignment="1">
      <alignment horizontal="right" vertical="center"/>
    </xf>
    <xf numFmtId="176" fontId="8" fillId="0" borderId="31" xfId="1" applyFont="1" applyBorder="1">
      <alignment vertical="center"/>
    </xf>
    <xf numFmtId="176" fontId="8" fillId="0" borderId="6" xfId="1" applyFont="1" applyBorder="1" applyAlignment="1">
      <alignment horizontal="right" vertical="center"/>
    </xf>
    <xf numFmtId="176" fontId="8" fillId="0" borderId="31" xfId="1" applyFont="1" applyBorder="1" applyAlignment="1">
      <alignment horizontal="center" vertical="center" shrinkToFit="1"/>
    </xf>
    <xf numFmtId="176" fontId="8" fillId="0" borderId="20" xfId="1" applyFont="1" applyBorder="1" applyAlignment="1">
      <alignment horizontal="right" vertical="center"/>
    </xf>
    <xf numFmtId="176" fontId="8" fillId="0" borderId="26" xfId="1" applyFont="1" applyBorder="1" applyAlignment="1">
      <alignment horizontal="right" vertical="center"/>
    </xf>
    <xf numFmtId="176" fontId="8" fillId="0" borderId="0" xfId="1" applyFont="1">
      <alignment vertical="center"/>
    </xf>
    <xf numFmtId="176" fontId="8" fillId="0" borderId="79" xfId="1" applyFont="1" applyBorder="1" applyAlignment="1">
      <alignment horizontal="center" vertical="center" shrinkToFit="1"/>
    </xf>
    <xf numFmtId="176" fontId="8" fillId="0" borderId="19" xfId="1" applyFont="1" applyFill="1" applyBorder="1" applyAlignment="1">
      <alignment horizontal="right" vertical="center"/>
    </xf>
    <xf numFmtId="176" fontId="8" fillId="0" borderId="0" xfId="1" applyFont="1" applyBorder="1" applyAlignment="1">
      <alignment horizontal="right" vertical="center"/>
    </xf>
    <xf numFmtId="176" fontId="8" fillId="0" borderId="25" xfId="1" applyFont="1" applyBorder="1" applyAlignment="1">
      <alignment horizontal="right" vertical="center"/>
    </xf>
    <xf numFmtId="176" fontId="8" fillId="0" borderId="0" xfId="1" applyFont="1" applyFill="1" applyBorder="1" applyAlignment="1">
      <alignment horizontal="right" vertical="center"/>
    </xf>
    <xf numFmtId="176" fontId="8" fillId="0" borderId="0" xfId="1" applyFont="1" applyBorder="1" applyAlignment="1">
      <alignment vertical="center"/>
    </xf>
    <xf numFmtId="176" fontId="8" fillId="0" borderId="0" xfId="1" applyFont="1" applyBorder="1">
      <alignment vertical="center"/>
    </xf>
    <xf numFmtId="176" fontId="8" fillId="0" borderId="25" xfId="1" applyFont="1" applyBorder="1">
      <alignment vertical="center"/>
    </xf>
    <xf numFmtId="176" fontId="8" fillId="0" borderId="0" xfId="1" applyFont="1" applyFill="1" applyBorder="1" applyAlignment="1">
      <alignment vertical="center"/>
    </xf>
    <xf numFmtId="176" fontId="8" fillId="0" borderId="25" xfId="1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176" fontId="28" fillId="0" borderId="3" xfId="10" applyFont="1" applyBorder="1" applyAlignment="1">
      <alignment vertical="center" shrinkToFit="1"/>
    </xf>
    <xf numFmtId="176" fontId="28" fillId="0" borderId="3" xfId="10" applyFont="1" applyBorder="1" applyAlignment="1">
      <alignment horizontal="right" vertical="center" shrinkToFit="1"/>
    </xf>
    <xf numFmtId="176" fontId="28" fillId="0" borderId="21" xfId="10" applyFont="1" applyBorder="1" applyAlignment="1">
      <alignment horizontal="right" vertical="center" shrinkToFit="1"/>
    </xf>
    <xf numFmtId="176" fontId="28" fillId="0" borderId="4" xfId="10" applyFont="1" applyBorder="1" applyAlignment="1">
      <alignment vertical="center" shrinkToFit="1"/>
    </xf>
    <xf numFmtId="176" fontId="28" fillId="0" borderId="4" xfId="10" applyFont="1" applyBorder="1" applyAlignment="1">
      <alignment horizontal="right" vertical="center" shrinkToFit="1"/>
    </xf>
    <xf numFmtId="176" fontId="28" fillId="0" borderId="23" xfId="10" applyFont="1" applyBorder="1" applyAlignment="1">
      <alignment horizontal="right" vertical="center" shrinkToFit="1"/>
    </xf>
    <xf numFmtId="176" fontId="28" fillId="0" borderId="6" xfId="10" applyFont="1" applyBorder="1" applyAlignment="1">
      <alignment horizontal="right" vertical="center" shrinkToFit="1"/>
    </xf>
    <xf numFmtId="176" fontId="28" fillId="0" borderId="16" xfId="10" applyFont="1" applyBorder="1" applyAlignment="1">
      <alignment horizontal="right" vertical="center" shrinkToFit="1"/>
    </xf>
    <xf numFmtId="176" fontId="28" fillId="0" borderId="66" xfId="10" applyFont="1" applyBorder="1" applyAlignment="1">
      <alignment horizontal="right" vertical="center" shrinkToFit="1"/>
    </xf>
    <xf numFmtId="176" fontId="28" fillId="0" borderId="3" xfId="10" applyFont="1" applyBorder="1">
      <alignment vertical="center"/>
    </xf>
    <xf numFmtId="176" fontId="28" fillId="0" borderId="3" xfId="10" applyFont="1" applyBorder="1" applyAlignment="1">
      <alignment horizontal="right" vertical="center"/>
    </xf>
    <xf numFmtId="176" fontId="28" fillId="0" borderId="21" xfId="10" applyFont="1" applyBorder="1" applyAlignment="1">
      <alignment horizontal="right" vertical="center"/>
    </xf>
    <xf numFmtId="176" fontId="28" fillId="0" borderId="4" xfId="10" applyFont="1" applyBorder="1">
      <alignment vertical="center"/>
    </xf>
    <xf numFmtId="176" fontId="28" fillId="0" borderId="4" xfId="10" applyFont="1" applyBorder="1" applyAlignment="1">
      <alignment horizontal="right" vertical="center"/>
    </xf>
    <xf numFmtId="176" fontId="28" fillId="0" borderId="23" xfId="10" applyFont="1" applyBorder="1" applyAlignment="1">
      <alignment horizontal="right" vertical="center"/>
    </xf>
    <xf numFmtId="176" fontId="28" fillId="0" borderId="4" xfId="10" applyFont="1" applyFill="1" applyBorder="1">
      <alignment vertical="center"/>
    </xf>
    <xf numFmtId="176" fontId="28" fillId="0" borderId="23" xfId="10" applyFont="1" applyFill="1" applyBorder="1" applyAlignment="1">
      <alignment horizontal="right" vertical="center"/>
    </xf>
    <xf numFmtId="176" fontId="34" fillId="0" borderId="4" xfId="10" applyFont="1" applyBorder="1" applyAlignment="1">
      <alignment vertical="center" shrinkToFit="1"/>
    </xf>
    <xf numFmtId="176" fontId="28" fillId="0" borderId="4" xfId="10" applyFont="1" applyBorder="1" applyAlignment="1">
      <alignment vertical="center"/>
    </xf>
    <xf numFmtId="176" fontId="28" fillId="0" borderId="8" xfId="10" applyFont="1" applyBorder="1">
      <alignment vertical="center"/>
    </xf>
    <xf numFmtId="176" fontId="28" fillId="0" borderId="8" xfId="10" applyFont="1" applyBorder="1" applyAlignment="1">
      <alignment horizontal="right" vertical="center"/>
    </xf>
    <xf numFmtId="176" fontId="28" fillId="0" borderId="8" xfId="10" applyFont="1" applyBorder="1" applyAlignment="1">
      <alignment vertical="center"/>
    </xf>
    <xf numFmtId="176" fontId="28" fillId="0" borderId="16" xfId="10" applyFont="1" applyBorder="1" applyAlignment="1">
      <alignment horizontal="right" vertical="center"/>
    </xf>
    <xf numFmtId="176" fontId="28" fillId="0" borderId="66" xfId="1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34" fillId="0" borderId="0" xfId="1" applyFont="1" applyBorder="1" applyAlignment="1">
      <alignment vertical="center"/>
    </xf>
    <xf numFmtId="176" fontId="5" fillId="0" borderId="19" xfId="1" applyFont="1" applyFill="1" applyBorder="1">
      <alignment vertical="center"/>
    </xf>
    <xf numFmtId="176" fontId="8" fillId="0" borderId="6" xfId="1" applyFont="1" applyFill="1" applyBorder="1">
      <alignment vertical="center"/>
    </xf>
    <xf numFmtId="176" fontId="8" fillId="0" borderId="6" xfId="1" applyFont="1" applyFill="1" applyBorder="1" applyAlignment="1">
      <alignment horizontal="right" vertical="center"/>
    </xf>
    <xf numFmtId="176" fontId="8" fillId="0" borderId="26" xfId="1" applyFont="1" applyFill="1" applyBorder="1">
      <alignment vertical="center"/>
    </xf>
    <xf numFmtId="176" fontId="28" fillId="0" borderId="0" xfId="10" applyFont="1" applyBorder="1" applyAlignment="1">
      <alignment horizontal="center" vertical="center"/>
    </xf>
    <xf numFmtId="176" fontId="28" fillId="0" borderId="0" xfId="10" applyFont="1" applyBorder="1" applyAlignment="1">
      <alignment horizontal="center" vertical="center"/>
    </xf>
    <xf numFmtId="176" fontId="28" fillId="0" borderId="24" xfId="10" applyFont="1" applyBorder="1" applyAlignment="1">
      <alignment horizontal="right" vertical="center"/>
    </xf>
    <xf numFmtId="176" fontId="8" fillId="0" borderId="27" xfId="10" applyFont="1" applyBorder="1">
      <alignment vertical="center"/>
    </xf>
    <xf numFmtId="176" fontId="8" fillId="0" borderId="25" xfId="10" applyFont="1" applyBorder="1">
      <alignment vertical="center"/>
    </xf>
    <xf numFmtId="176" fontId="8" fillId="0" borderId="146" xfId="10" applyFont="1" applyBorder="1">
      <alignment vertical="center"/>
    </xf>
    <xf numFmtId="176" fontId="8" fillId="0" borderId="28" xfId="10" applyFont="1" applyBorder="1">
      <alignment vertical="center"/>
    </xf>
    <xf numFmtId="176" fontId="11" fillId="0" borderId="0" xfId="10" applyFont="1" applyBorder="1" applyAlignment="1">
      <alignment horizontal="right" vertical="center"/>
    </xf>
    <xf numFmtId="176" fontId="34" fillId="0" borderId="0" xfId="10" applyFont="1" applyAlignment="1">
      <alignment vertical="center"/>
    </xf>
    <xf numFmtId="176" fontId="28" fillId="0" borderId="0" xfId="10" applyFont="1">
      <alignment vertical="center"/>
    </xf>
    <xf numFmtId="176" fontId="28" fillId="0" borderId="2" xfId="10" applyFont="1" applyBorder="1" applyAlignment="1">
      <alignment horizontal="center" vertical="center"/>
    </xf>
    <xf numFmtId="176" fontId="28" fillId="0" borderId="2" xfId="10" applyFont="1" applyBorder="1" applyAlignment="1">
      <alignment horizontal="center" vertical="center" wrapText="1"/>
    </xf>
    <xf numFmtId="176" fontId="28" fillId="0" borderId="2" xfId="10" applyFont="1" applyBorder="1" applyAlignment="1">
      <alignment horizontal="center" vertical="center"/>
    </xf>
    <xf numFmtId="176" fontId="28" fillId="0" borderId="9" xfId="10" applyFont="1" applyBorder="1">
      <alignment vertical="center"/>
    </xf>
    <xf numFmtId="176" fontId="28" fillId="0" borderId="20" xfId="10" applyFont="1" applyBorder="1" applyAlignment="1">
      <alignment vertical="center" shrinkToFit="1"/>
    </xf>
    <xf numFmtId="176" fontId="28" fillId="3" borderId="3" xfId="10" applyFont="1" applyFill="1" applyBorder="1" applyAlignment="1">
      <alignment vertical="center" shrinkToFit="1"/>
    </xf>
    <xf numFmtId="176" fontId="28" fillId="0" borderId="11" xfId="10" applyFont="1" applyBorder="1">
      <alignment vertical="center"/>
    </xf>
    <xf numFmtId="176" fontId="28" fillId="0" borderId="6" xfId="10" applyFont="1" applyBorder="1" applyAlignment="1">
      <alignment vertical="center" shrinkToFit="1"/>
    </xf>
    <xf numFmtId="176" fontId="28" fillId="3" borderId="4" xfId="10" applyFont="1" applyFill="1" applyBorder="1" applyAlignment="1">
      <alignment vertical="center" shrinkToFit="1"/>
    </xf>
    <xf numFmtId="176" fontId="28" fillId="0" borderId="4" xfId="10" applyNumberFormat="1" applyFont="1" applyBorder="1" applyAlignment="1">
      <alignment vertical="center" shrinkToFit="1"/>
    </xf>
    <xf numFmtId="176" fontId="36" fillId="0" borderId="11" xfId="10" applyFont="1" applyBorder="1">
      <alignment vertical="center"/>
    </xf>
    <xf numFmtId="176" fontId="36" fillId="0" borderId="6" xfId="10" applyFont="1" applyBorder="1" applyAlignment="1">
      <alignment vertical="center" shrinkToFit="1"/>
    </xf>
    <xf numFmtId="176" fontId="36" fillId="0" borderId="4" xfId="10" applyFont="1" applyBorder="1" applyAlignment="1">
      <alignment vertical="center" shrinkToFit="1"/>
    </xf>
    <xf numFmtId="176" fontId="36" fillId="3" borderId="4" xfId="10" applyFont="1" applyFill="1" applyBorder="1" applyAlignment="1">
      <alignment vertical="center" shrinkToFit="1"/>
    </xf>
    <xf numFmtId="176" fontId="36" fillId="0" borderId="4" xfId="10" applyFont="1" applyBorder="1" applyAlignment="1">
      <alignment horizontal="right" vertical="center" shrinkToFit="1"/>
    </xf>
    <xf numFmtId="176" fontId="36" fillId="0" borderId="23" xfId="10" applyFont="1" applyBorder="1" applyAlignment="1">
      <alignment horizontal="right" vertical="center" shrinkToFit="1"/>
    </xf>
    <xf numFmtId="0" fontId="28" fillId="0" borderId="4" xfId="10" applyNumberFormat="1" applyFont="1" applyBorder="1" applyAlignment="1">
      <alignment vertical="center" shrinkToFit="1"/>
    </xf>
    <xf numFmtId="176" fontId="36" fillId="0" borderId="11" xfId="10" applyFont="1" applyBorder="1" applyAlignment="1">
      <alignment vertical="center" wrapText="1"/>
    </xf>
    <xf numFmtId="176" fontId="28" fillId="0" borderId="11" xfId="10" applyFont="1" applyBorder="1" applyAlignment="1">
      <alignment vertical="center" wrapText="1"/>
    </xf>
    <xf numFmtId="176" fontId="28" fillId="0" borderId="4" xfId="10" applyFont="1" applyBorder="1" applyAlignment="1">
      <alignment horizontal="center" vertical="center" shrinkToFit="1"/>
    </xf>
    <xf numFmtId="176" fontId="28" fillId="3" borderId="4" xfId="10" applyFont="1" applyFill="1" applyBorder="1" applyAlignment="1">
      <alignment horizontal="right" vertical="center" shrinkToFit="1"/>
    </xf>
    <xf numFmtId="176" fontId="28" fillId="0" borderId="15" xfId="10" applyFont="1" applyBorder="1" applyAlignment="1">
      <alignment horizontal="center" vertical="center"/>
    </xf>
    <xf numFmtId="176" fontId="28" fillId="0" borderId="110" xfId="10" applyFont="1" applyBorder="1" applyAlignment="1">
      <alignment vertical="center" shrinkToFit="1"/>
    </xf>
    <xf numFmtId="180" fontId="28" fillId="0" borderId="16" xfId="10" applyNumberFormat="1" applyFont="1" applyBorder="1" applyAlignment="1">
      <alignment vertical="center" shrinkToFit="1"/>
    </xf>
    <xf numFmtId="176" fontId="28" fillId="0" borderId="16" xfId="10" applyFont="1" applyBorder="1" applyAlignment="1">
      <alignment vertical="center" shrinkToFit="1"/>
    </xf>
    <xf numFmtId="176" fontId="28" fillId="0" borderId="0" xfId="10" applyFont="1" applyBorder="1">
      <alignment vertical="center"/>
    </xf>
    <xf numFmtId="176" fontId="28" fillId="0" borderId="0" xfId="10" applyFont="1" applyBorder="1" applyAlignment="1">
      <alignment horizontal="right" vertical="center"/>
    </xf>
    <xf numFmtId="176" fontId="34" fillId="0" borderId="0" xfId="10" applyFont="1" applyBorder="1" applyAlignment="1">
      <alignment vertical="center"/>
    </xf>
    <xf numFmtId="176" fontId="28" fillId="0" borderId="0" xfId="10" applyFont="1" applyBorder="1" applyAlignment="1">
      <alignment vertical="center"/>
    </xf>
    <xf numFmtId="176" fontId="34" fillId="0" borderId="0" xfId="10" applyFont="1">
      <alignment vertical="center"/>
    </xf>
    <xf numFmtId="176" fontId="2" fillId="0" borderId="0" xfId="10" applyFont="1" applyAlignment="1">
      <alignment vertical="center"/>
    </xf>
    <xf numFmtId="176" fontId="28" fillId="0" borderId="6" xfId="10" applyFont="1" applyBorder="1" applyAlignment="1">
      <alignment horizontal="center" vertical="center" shrinkToFit="1"/>
    </xf>
    <xf numFmtId="176" fontId="28" fillId="0" borderId="0" xfId="10" applyFont="1" applyBorder="1" applyAlignment="1">
      <alignment horizontal="center" vertical="center" shrinkToFit="1"/>
    </xf>
    <xf numFmtId="176" fontId="28" fillId="0" borderId="23" xfId="10" applyFont="1" applyBorder="1" applyAlignment="1">
      <alignment horizontal="center" vertical="center" shrinkToFit="1"/>
    </xf>
    <xf numFmtId="176" fontId="9" fillId="0" borderId="0" xfId="10" applyFont="1" applyAlignment="1">
      <alignment horizontal="center" vertical="center" textRotation="255"/>
    </xf>
    <xf numFmtId="176" fontId="34" fillId="0" borderId="25" xfId="10" applyFont="1" applyBorder="1" applyAlignment="1">
      <alignment horizontal="right" vertical="center"/>
    </xf>
    <xf numFmtId="176" fontId="28" fillId="0" borderId="29" xfId="10" applyFont="1" applyBorder="1" applyAlignment="1">
      <alignment horizontal="center" vertical="center"/>
    </xf>
    <xf numFmtId="176" fontId="28" fillId="0" borderId="50" xfId="10" applyFont="1" applyBorder="1" applyAlignment="1">
      <alignment horizontal="center" vertical="center"/>
    </xf>
    <xf numFmtId="176" fontId="28" fillId="0" borderId="30" xfId="10" applyFont="1" applyBorder="1" applyAlignment="1">
      <alignment horizontal="center" vertical="center" textRotation="255"/>
    </xf>
    <xf numFmtId="176" fontId="28" fillId="0" borderId="2" xfId="10" applyFont="1" applyBorder="1" applyAlignment="1">
      <alignment horizontal="center" vertical="center" textRotation="255"/>
    </xf>
    <xf numFmtId="176" fontId="28" fillId="0" borderId="30" xfId="10" applyFont="1" applyBorder="1" applyAlignment="1">
      <alignment horizontal="center" vertical="center"/>
    </xf>
    <xf numFmtId="176" fontId="28" fillId="0" borderId="30" xfId="10" applyFont="1" applyBorder="1" applyAlignment="1">
      <alignment horizontal="center" vertical="center" wrapText="1"/>
    </xf>
    <xf numFmtId="176" fontId="28" fillId="0" borderId="2" xfId="10" applyFont="1" applyBorder="1" applyAlignment="1">
      <alignment horizontal="center" vertical="center"/>
    </xf>
    <xf numFmtId="176" fontId="28" fillId="0" borderId="33" xfId="10" applyFont="1" applyBorder="1" applyAlignment="1">
      <alignment horizontal="center" vertical="center" wrapText="1"/>
    </xf>
    <xf numFmtId="176" fontId="28" fillId="0" borderId="44" xfId="10" applyFont="1" applyBorder="1" applyAlignment="1">
      <alignment horizontal="center" vertical="center"/>
    </xf>
    <xf numFmtId="176" fontId="28" fillId="0" borderId="6" xfId="10" applyFont="1" applyBorder="1" applyAlignment="1">
      <alignment horizontal="center" vertical="center"/>
    </xf>
    <xf numFmtId="176" fontId="28" fillId="0" borderId="0" xfId="10" applyFont="1" applyBorder="1" applyAlignment="1">
      <alignment horizontal="center" vertical="center"/>
    </xf>
    <xf numFmtId="176" fontId="28" fillId="0" borderId="23" xfId="10" applyFont="1" applyBorder="1" applyAlignment="1">
      <alignment horizontal="center" vertical="center"/>
    </xf>
    <xf numFmtId="0" fontId="14" fillId="0" borderId="50" xfId="9" applyFont="1" applyBorder="1" applyAlignment="1">
      <alignment horizontal="center" vertical="center"/>
    </xf>
    <xf numFmtId="0" fontId="6" fillId="0" borderId="33" xfId="9" applyFont="1" applyBorder="1" applyAlignment="1">
      <alignment horizontal="center" vertical="center"/>
    </xf>
    <xf numFmtId="0" fontId="6" fillId="0" borderId="17" xfId="9" applyFont="1" applyBorder="1" applyAlignment="1">
      <alignment horizontal="center" vertical="center"/>
    </xf>
    <xf numFmtId="0" fontId="26" fillId="0" borderId="9" xfId="9" applyFont="1" applyBorder="1" applyAlignment="1">
      <alignment horizontal="center" vertical="center"/>
    </xf>
    <xf numFmtId="0" fontId="26" fillId="0" borderId="11" xfId="9" applyFont="1" applyBorder="1" applyAlignment="1">
      <alignment horizontal="center" vertical="center"/>
    </xf>
    <xf numFmtId="0" fontId="26" fillId="0" borderId="13" xfId="9" applyFont="1" applyBorder="1" applyAlignment="1">
      <alignment horizontal="center" vertical="center"/>
    </xf>
    <xf numFmtId="0" fontId="14" fillId="0" borderId="9" xfId="9" applyFont="1" applyBorder="1" applyAlignment="1">
      <alignment horizontal="center" vertical="center"/>
    </xf>
    <xf numFmtId="0" fontId="2" fillId="0" borderId="0" xfId="9" applyFont="1" applyBorder="1" applyAlignment="1">
      <alignment horizontal="left" vertical="center"/>
    </xf>
    <xf numFmtId="0" fontId="14" fillId="0" borderId="29" xfId="9" applyFont="1" applyBorder="1" applyAlignment="1">
      <alignment horizontal="center" vertical="center"/>
    </xf>
    <xf numFmtId="0" fontId="6" fillId="0" borderId="35" xfId="9" applyFont="1" applyBorder="1" applyAlignment="1">
      <alignment horizontal="center" vertical="center" wrapText="1"/>
    </xf>
    <xf numFmtId="0" fontId="6" fillId="0" borderId="112" xfId="9" applyFont="1" applyBorder="1" applyAlignment="1">
      <alignment horizontal="center" vertical="center"/>
    </xf>
    <xf numFmtId="0" fontId="6" fillId="0" borderId="30" xfId="9" applyFont="1" applyBorder="1" applyAlignment="1">
      <alignment horizontal="center" vertical="center"/>
    </xf>
    <xf numFmtId="0" fontId="6" fillId="0" borderId="16" xfId="9" applyFont="1" applyBorder="1" applyAlignment="1">
      <alignment horizontal="center" vertical="center"/>
    </xf>
    <xf numFmtId="0" fontId="14" fillId="0" borderId="15" xfId="9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29" xfId="0" applyFont="1" applyBorder="1" applyAlignment="1">
      <alignment horizontal="center" vertical="center" justifyLastLine="1"/>
    </xf>
    <xf numFmtId="0" fontId="12" fillId="0" borderId="50" xfId="0" applyFont="1" applyBorder="1" applyAlignment="1">
      <alignment horizontal="center" vertical="center" justifyLastLine="1"/>
    </xf>
    <xf numFmtId="0" fontId="12" fillId="0" borderId="3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4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7" applyFont="1" applyBorder="1" applyAlignment="1">
      <alignment vertical="center"/>
    </xf>
    <xf numFmtId="0" fontId="12" fillId="0" borderId="54" xfId="7" applyFont="1" applyBorder="1" applyAlignment="1">
      <alignment horizontal="distributed" vertical="center" justifyLastLine="1"/>
    </xf>
    <xf numFmtId="0" fontId="12" fillId="0" borderId="13" xfId="7" applyFont="1" applyBorder="1" applyAlignment="1">
      <alignment horizontal="distributed" vertical="center" justifyLastLine="1"/>
    </xf>
    <xf numFmtId="0" fontId="12" fillId="0" borderId="144" xfId="7" applyFont="1" applyBorder="1" applyAlignment="1">
      <alignment horizontal="center" vertical="center" wrapText="1"/>
    </xf>
    <xf numFmtId="0" fontId="12" fillId="0" borderId="14" xfId="7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0" fontId="12" fillId="0" borderId="132" xfId="0" applyFont="1" applyBorder="1" applyAlignment="1">
      <alignment horizontal="center" vertical="center"/>
    </xf>
    <xf numFmtId="0" fontId="12" fillId="0" borderId="133" xfId="0" applyFont="1" applyBorder="1" applyAlignment="1">
      <alignment horizontal="center" vertical="center"/>
    </xf>
    <xf numFmtId="0" fontId="12" fillId="0" borderId="134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2" fillId="0" borderId="0" xfId="5" applyFont="1" applyAlignment="1" applyProtection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7" fillId="0" borderId="78" xfId="5" applyFont="1" applyBorder="1" applyAlignment="1" applyProtection="1">
      <alignment horizontal="center" vertical="center" shrinkToFit="1"/>
    </xf>
    <xf numFmtId="0" fontId="17" fillId="0" borderId="5" xfId="5" applyFont="1" applyBorder="1" applyAlignment="1" applyProtection="1">
      <alignment horizontal="center" vertical="center" shrinkToFit="1"/>
    </xf>
    <xf numFmtId="0" fontId="17" fillId="0" borderId="31" xfId="5" applyFont="1" applyBorder="1" applyAlignment="1" applyProtection="1">
      <alignment horizontal="center" vertical="center"/>
    </xf>
    <xf numFmtId="0" fontId="17" fillId="0" borderId="79" xfId="5" applyFont="1" applyBorder="1" applyAlignment="1" applyProtection="1">
      <alignment horizontal="center" vertical="center"/>
    </xf>
    <xf numFmtId="0" fontId="17" fillId="0" borderId="35" xfId="5" applyFont="1" applyBorder="1" applyAlignment="1" applyProtection="1">
      <alignment horizontal="center" vertical="center"/>
    </xf>
    <xf numFmtId="0" fontId="17" fillId="0" borderId="69" xfId="5" applyFont="1" applyBorder="1" applyAlignment="1" applyProtection="1">
      <alignment horizontal="center" vertical="center"/>
    </xf>
    <xf numFmtId="0" fontId="17" fillId="0" borderId="4" xfId="5" applyFont="1" applyBorder="1" applyAlignment="1" applyProtection="1">
      <alignment horizontal="distributed" vertical="center"/>
    </xf>
    <xf numFmtId="0" fontId="17" fillId="0" borderId="8" xfId="5" applyFont="1" applyBorder="1" applyAlignment="1" applyProtection="1">
      <alignment horizontal="distributed" vertical="center"/>
    </xf>
    <xf numFmtId="0" fontId="9" fillId="0" borderId="9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17" fillId="0" borderId="78" xfId="6" applyFont="1" applyBorder="1" applyAlignment="1" applyProtection="1">
      <alignment horizontal="center" vertical="center" shrinkToFit="1"/>
    </xf>
    <xf numFmtId="0" fontId="17" fillId="0" borderId="4" xfId="6" applyFont="1" applyBorder="1" applyAlignment="1" applyProtection="1">
      <alignment horizontal="center" vertical="center" shrinkToFit="1"/>
    </xf>
    <xf numFmtId="0" fontId="17" fillId="0" borderId="31" xfId="6" applyFont="1" applyBorder="1" applyAlignment="1" applyProtection="1">
      <alignment horizontal="center" vertical="center"/>
    </xf>
    <xf numFmtId="0" fontId="17" fillId="0" borderId="79" xfId="6" applyFont="1" applyBorder="1" applyAlignment="1" applyProtection="1">
      <alignment horizontal="center" vertical="center"/>
    </xf>
    <xf numFmtId="0" fontId="17" fillId="0" borderId="35" xfId="6" applyFont="1" applyBorder="1" applyAlignment="1" applyProtection="1">
      <alignment horizontal="center" vertical="center"/>
    </xf>
    <xf numFmtId="0" fontId="17" fillId="0" borderId="69" xfId="6" applyFont="1" applyBorder="1" applyAlignment="1" applyProtection="1">
      <alignment horizontal="center" vertical="center"/>
    </xf>
    <xf numFmtId="0" fontId="17" fillId="0" borderId="3" xfId="6" applyFont="1" applyBorder="1" applyAlignment="1" applyProtection="1">
      <alignment horizontal="distributed" vertical="center"/>
    </xf>
    <xf numFmtId="0" fontId="16" fillId="0" borderId="4" xfId="0" applyFont="1" applyBorder="1" applyAlignment="1">
      <alignment horizontal="distributed" vertical="center"/>
    </xf>
    <xf numFmtId="0" fontId="2" fillId="0" borderId="0" xfId="3" applyFont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177" fontId="5" fillId="0" borderId="20" xfId="0" applyNumberFormat="1" applyFont="1" applyBorder="1" applyAlignment="1">
      <alignment vertical="center"/>
    </xf>
    <xf numFmtId="177" fontId="5" fillId="0" borderId="41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/>
    </xf>
    <xf numFmtId="0" fontId="8" fillId="0" borderId="25" xfId="0" applyFont="1" applyFill="1" applyBorder="1" applyAlignment="1">
      <alignment horizontal="right" vertical="center"/>
    </xf>
    <xf numFmtId="176" fontId="2" fillId="0" borderId="0" xfId="1" applyFont="1" applyAlignment="1">
      <alignment vertical="center"/>
    </xf>
    <xf numFmtId="176" fontId="9" fillId="0" borderId="22" xfId="1" applyFont="1" applyFill="1" applyBorder="1" applyAlignment="1">
      <alignment horizontal="distributed" vertical="center" indent="1"/>
    </xf>
    <xf numFmtId="176" fontId="9" fillId="0" borderId="36" xfId="1" applyFont="1" applyFill="1" applyBorder="1" applyAlignment="1">
      <alignment horizontal="distributed" vertical="center" indent="1"/>
    </xf>
    <xf numFmtId="176" fontId="9" fillId="0" borderId="32" xfId="1" applyFont="1" applyBorder="1" applyAlignment="1">
      <alignment horizontal="center" vertical="center"/>
    </xf>
    <xf numFmtId="176" fontId="9" fillId="0" borderId="35" xfId="1" applyFont="1" applyBorder="1" applyAlignment="1">
      <alignment horizontal="center" vertical="center"/>
    </xf>
    <xf numFmtId="176" fontId="9" fillId="0" borderId="24" xfId="1" applyFont="1" applyFill="1" applyBorder="1" applyAlignment="1">
      <alignment horizontal="distributed" vertical="center" indent="1"/>
    </xf>
    <xf numFmtId="176" fontId="9" fillId="0" borderId="37" xfId="1" applyFont="1" applyFill="1" applyBorder="1" applyAlignment="1">
      <alignment horizontal="distributed" vertical="center" indent="1"/>
    </xf>
    <xf numFmtId="0" fontId="8" fillId="0" borderId="4" xfId="0" applyFont="1" applyBorder="1" applyAlignment="1">
      <alignment horizontal="center" vertical="center" textRotation="255"/>
    </xf>
    <xf numFmtId="0" fontId="2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76" fontId="28" fillId="0" borderId="30" xfId="10" applyFont="1" applyBorder="1" applyAlignment="1">
      <alignment horizontal="center" vertical="top" textRotation="255"/>
    </xf>
    <xf numFmtId="176" fontId="28" fillId="0" borderId="2" xfId="10" applyFont="1" applyBorder="1" applyAlignment="1">
      <alignment horizontal="center" vertical="top" textRotation="255"/>
    </xf>
    <xf numFmtId="176" fontId="28" fillId="0" borderId="20" xfId="10" applyFont="1" applyBorder="1">
      <alignment vertical="center"/>
    </xf>
    <xf numFmtId="176" fontId="28" fillId="3" borderId="3" xfId="10" applyFont="1" applyFill="1" applyBorder="1">
      <alignment vertical="center"/>
    </xf>
    <xf numFmtId="176" fontId="28" fillId="0" borderId="6" xfId="10" applyFont="1" applyBorder="1">
      <alignment vertical="center"/>
    </xf>
    <xf numFmtId="176" fontId="28" fillId="3" borderId="4" xfId="10" applyFont="1" applyFill="1" applyBorder="1">
      <alignment vertical="center"/>
    </xf>
    <xf numFmtId="176" fontId="28" fillId="0" borderId="4" xfId="10" applyNumberFormat="1" applyFont="1" applyBorder="1">
      <alignment vertical="center"/>
    </xf>
    <xf numFmtId="180" fontId="28" fillId="0" borderId="4" xfId="10" applyNumberFormat="1" applyFont="1" applyBorder="1">
      <alignment vertical="center"/>
    </xf>
    <xf numFmtId="0" fontId="28" fillId="0" borderId="4" xfId="10" applyNumberFormat="1" applyFont="1" applyBorder="1">
      <alignment vertical="center"/>
    </xf>
    <xf numFmtId="176" fontId="28" fillId="3" borderId="8" xfId="10" applyFont="1" applyFill="1" applyBorder="1">
      <alignment vertical="center"/>
    </xf>
    <xf numFmtId="176" fontId="28" fillId="0" borderId="110" xfId="10" applyFont="1" applyBorder="1">
      <alignment vertical="center"/>
    </xf>
    <xf numFmtId="180" fontId="28" fillId="0" borderId="16" xfId="10" applyNumberFormat="1" applyFont="1" applyBorder="1">
      <alignment vertical="center"/>
    </xf>
    <xf numFmtId="176" fontId="28" fillId="0" borderId="16" xfId="10" applyFont="1" applyBorder="1">
      <alignment vertical="center"/>
    </xf>
    <xf numFmtId="180" fontId="28" fillId="0" borderId="0" xfId="10" applyNumberFormat="1" applyFont="1" applyBorder="1" applyAlignment="1">
      <alignment horizontal="right" vertical="center"/>
    </xf>
    <xf numFmtId="180" fontId="28" fillId="0" borderId="0" xfId="10" applyNumberFormat="1" applyFont="1">
      <alignment vertical="center"/>
    </xf>
    <xf numFmtId="0" fontId="0" fillId="0" borderId="0" xfId="0" applyFont="1">
      <alignment vertical="center"/>
    </xf>
    <xf numFmtId="0" fontId="38" fillId="0" borderId="25" xfId="0" applyFont="1" applyBorder="1" applyAlignment="1">
      <alignment horizontal="right" vertical="center"/>
    </xf>
    <xf numFmtId="0" fontId="28" fillId="0" borderId="29" xfId="3" applyFont="1" applyBorder="1" applyAlignment="1">
      <alignment horizontal="center" vertical="center"/>
    </xf>
    <xf numFmtId="0" fontId="28" fillId="0" borderId="30" xfId="3" applyFont="1" applyBorder="1" applyAlignment="1">
      <alignment horizontal="center" vertical="center"/>
    </xf>
    <xf numFmtId="0" fontId="38" fillId="0" borderId="30" xfId="3" applyFont="1" applyFill="1" applyBorder="1" applyAlignment="1">
      <alignment horizontal="center" vertical="center" wrapText="1"/>
    </xf>
    <xf numFmtId="0" fontId="38" fillId="0" borderId="33" xfId="3" applyFont="1" applyFill="1" applyBorder="1" applyAlignment="1">
      <alignment horizontal="center" vertical="center" wrapText="1"/>
    </xf>
    <xf numFmtId="0" fontId="28" fillId="0" borderId="50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38" fillId="0" borderId="2" xfId="3" applyFont="1" applyFill="1" applyBorder="1" applyAlignment="1">
      <alignment horizontal="center" vertical="center" wrapText="1"/>
    </xf>
    <xf numFmtId="0" fontId="38" fillId="0" borderId="44" xfId="3" applyFont="1" applyFill="1" applyBorder="1" applyAlignment="1">
      <alignment horizontal="center" vertical="center" wrapText="1"/>
    </xf>
    <xf numFmtId="0" fontId="28" fillId="0" borderId="70" xfId="3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/>
    </xf>
    <xf numFmtId="0" fontId="28" fillId="0" borderId="71" xfId="3" applyFont="1" applyFill="1" applyBorder="1" applyAlignment="1">
      <alignment horizontal="center" vertical="center"/>
    </xf>
    <xf numFmtId="0" fontId="28" fillId="0" borderId="72" xfId="3" applyFont="1" applyFill="1" applyBorder="1" applyAlignment="1">
      <alignment horizontal="center" vertical="center"/>
    </xf>
    <xf numFmtId="0" fontId="28" fillId="0" borderId="73" xfId="3" applyFont="1" applyBorder="1" applyAlignment="1">
      <alignment horizontal="right" vertical="center"/>
    </xf>
    <xf numFmtId="0" fontId="28" fillId="0" borderId="74" xfId="3" applyFont="1" applyBorder="1" applyAlignment="1">
      <alignment horizontal="distributed" vertical="center"/>
    </xf>
    <xf numFmtId="38" fontId="28" fillId="0" borderId="74" xfId="12" applyFont="1" applyBorder="1" applyAlignment="1">
      <alignment vertical="center"/>
    </xf>
    <xf numFmtId="38" fontId="28" fillId="0" borderId="75" xfId="12" applyFont="1" applyBorder="1" applyAlignment="1">
      <alignment vertical="center"/>
    </xf>
    <xf numFmtId="38" fontId="28" fillId="0" borderId="76" xfId="12" applyFont="1" applyBorder="1" applyAlignment="1" applyProtection="1">
      <alignment horizontal="right" vertical="center"/>
      <protection locked="0"/>
    </xf>
    <xf numFmtId="38" fontId="28" fillId="0" borderId="77" xfId="12" applyFont="1" applyBorder="1" applyAlignment="1" applyProtection="1">
      <alignment horizontal="right" vertical="center"/>
      <protection locked="0"/>
    </xf>
    <xf numFmtId="0" fontId="28" fillId="0" borderId="22" xfId="3" applyFont="1" applyBorder="1" applyAlignment="1">
      <alignment horizontal="right" vertical="center"/>
    </xf>
    <xf numFmtId="0" fontId="34" fillId="0" borderId="3" xfId="3" applyFont="1" applyBorder="1" applyAlignment="1">
      <alignment horizontal="distributed" vertical="center"/>
    </xf>
    <xf numFmtId="38" fontId="28" fillId="0" borderId="20" xfId="12" applyFont="1" applyBorder="1" applyAlignment="1">
      <alignment vertical="center"/>
    </xf>
    <xf numFmtId="38" fontId="28" fillId="0" borderId="42" xfId="12" applyFont="1" applyFill="1" applyBorder="1" applyAlignment="1">
      <alignment vertical="center"/>
    </xf>
    <xf numFmtId="38" fontId="28" fillId="0" borderId="20" xfId="12" applyFont="1" applyFill="1" applyBorder="1" applyAlignment="1">
      <alignment vertical="center"/>
    </xf>
    <xf numFmtId="38" fontId="28" fillId="0" borderId="42" xfId="12" applyFont="1" applyBorder="1" applyAlignment="1" applyProtection="1">
      <alignment horizontal="right" vertical="center"/>
      <protection locked="0"/>
    </xf>
    <xf numFmtId="38" fontId="28" fillId="0" borderId="20" xfId="12" applyFont="1" applyBorder="1" applyAlignment="1" applyProtection="1">
      <alignment horizontal="right" vertical="center"/>
      <protection locked="0"/>
    </xf>
    <xf numFmtId="38" fontId="28" fillId="0" borderId="10" xfId="12" applyFont="1" applyBorder="1" applyAlignment="1" applyProtection="1">
      <alignment horizontal="right" vertical="center"/>
      <protection locked="0"/>
    </xf>
    <xf numFmtId="0" fontId="34" fillId="0" borderId="4" xfId="3" applyFont="1" applyBorder="1" applyAlignment="1">
      <alignment horizontal="distributed" vertical="center"/>
    </xf>
    <xf numFmtId="38" fontId="28" fillId="0" borderId="4" xfId="12" applyFont="1" applyBorder="1" applyAlignment="1">
      <alignment vertical="center"/>
    </xf>
    <xf numFmtId="38" fontId="28" fillId="0" borderId="6" xfId="12" applyFont="1" applyBorder="1" applyAlignment="1">
      <alignment vertical="center"/>
    </xf>
    <xf numFmtId="38" fontId="28" fillId="0" borderId="4" xfId="12" applyFont="1" applyFill="1" applyBorder="1" applyAlignment="1">
      <alignment vertical="center"/>
    </xf>
    <xf numFmtId="38" fontId="28" fillId="0" borderId="36" xfId="12" applyFont="1" applyFill="1" applyBorder="1" applyAlignment="1">
      <alignment vertical="center"/>
    </xf>
    <xf numFmtId="38" fontId="28" fillId="0" borderId="6" xfId="12" applyFont="1" applyFill="1" applyBorder="1" applyAlignment="1">
      <alignment vertical="center"/>
    </xf>
    <xf numFmtId="38" fontId="28" fillId="0" borderId="36" xfId="12" applyFont="1" applyBorder="1" applyAlignment="1" applyProtection="1">
      <alignment horizontal="right" vertical="center"/>
      <protection locked="0"/>
    </xf>
    <xf numFmtId="38" fontId="28" fillId="0" borderId="6" xfId="12" applyFont="1" applyBorder="1" applyAlignment="1" applyProtection="1">
      <alignment horizontal="right" vertical="center"/>
      <protection locked="0"/>
    </xf>
    <xf numFmtId="38" fontId="28" fillId="0" borderId="12" xfId="12" applyFont="1" applyBorder="1" applyAlignment="1" applyProtection="1">
      <alignment horizontal="right" vertical="center"/>
      <protection locked="0"/>
    </xf>
    <xf numFmtId="38" fontId="28" fillId="0" borderId="4" xfId="12" applyFont="1" applyBorder="1" applyAlignment="1" applyProtection="1">
      <alignment horizontal="right" vertical="center"/>
      <protection locked="0"/>
    </xf>
    <xf numFmtId="0" fontId="28" fillId="0" borderId="45" xfId="3" applyFont="1" applyBorder="1" applyAlignment="1">
      <alignment horizontal="right" vertical="center"/>
    </xf>
    <xf numFmtId="0" fontId="34" fillId="0" borderId="8" xfId="3" applyFont="1" applyBorder="1" applyAlignment="1">
      <alignment horizontal="distributed" vertical="center"/>
    </xf>
    <xf numFmtId="38" fontId="28" fillId="0" borderId="8" xfId="12" applyFont="1" applyBorder="1" applyAlignment="1">
      <alignment vertical="center"/>
    </xf>
    <xf numFmtId="38" fontId="28" fillId="0" borderId="41" xfId="12" applyFont="1" applyBorder="1" applyAlignment="1">
      <alignment vertical="center"/>
    </xf>
    <xf numFmtId="38" fontId="28" fillId="0" borderId="8" xfId="12" applyFont="1" applyFill="1" applyBorder="1" applyAlignment="1">
      <alignment vertical="center"/>
    </xf>
    <xf numFmtId="38" fontId="28" fillId="0" borderId="46" xfId="12" applyFont="1" applyFill="1" applyBorder="1" applyAlignment="1">
      <alignment vertical="center"/>
    </xf>
    <xf numFmtId="38" fontId="28" fillId="0" borderId="41" xfId="12" applyFont="1" applyFill="1" applyBorder="1" applyAlignment="1">
      <alignment vertical="center"/>
    </xf>
    <xf numFmtId="38" fontId="28" fillId="0" borderId="8" xfId="12" applyFont="1" applyBorder="1" applyAlignment="1" applyProtection="1">
      <alignment horizontal="right" vertical="center"/>
      <protection locked="0"/>
    </xf>
    <xf numFmtId="38" fontId="28" fillId="0" borderId="46" xfId="12" applyFont="1" applyBorder="1" applyAlignment="1" applyProtection="1">
      <alignment horizontal="right" vertical="center"/>
      <protection locked="0"/>
    </xf>
    <xf numFmtId="38" fontId="28" fillId="0" borderId="41" xfId="12" applyFont="1" applyBorder="1" applyAlignment="1" applyProtection="1">
      <alignment horizontal="right" vertical="center"/>
      <protection locked="0"/>
    </xf>
    <xf numFmtId="38" fontId="28" fillId="0" borderId="14" xfId="12" applyFont="1" applyBorder="1" applyAlignment="1" applyProtection="1">
      <alignment horizontal="right" vertical="center"/>
      <protection locked="0"/>
    </xf>
    <xf numFmtId="0" fontId="28" fillId="0" borderId="9" xfId="0" applyFont="1" applyBorder="1" applyAlignment="1">
      <alignment horizontal="right" vertical="center"/>
    </xf>
    <xf numFmtId="0" fontId="28" fillId="0" borderId="4" xfId="0" applyFont="1" applyBorder="1" applyAlignment="1">
      <alignment horizontal="distributed" vertical="center"/>
    </xf>
    <xf numFmtId="0" fontId="28" fillId="0" borderId="11" xfId="0" applyFont="1" applyBorder="1" applyAlignment="1">
      <alignment horizontal="right" vertical="center"/>
    </xf>
    <xf numFmtId="0" fontId="34" fillId="0" borderId="3" xfId="0" applyFont="1" applyBorder="1" applyAlignment="1">
      <alignment horizontal="distributed" vertical="center"/>
    </xf>
    <xf numFmtId="0" fontId="34" fillId="0" borderId="4" xfId="0" applyFont="1" applyBorder="1" applyAlignment="1">
      <alignment horizontal="distributed" vertical="center"/>
    </xf>
    <xf numFmtId="0" fontId="34" fillId="0" borderId="4" xfId="0" applyFont="1" applyFill="1" applyBorder="1" applyAlignment="1">
      <alignment horizontal="distributed" vertical="center"/>
    </xf>
    <xf numFmtId="38" fontId="28" fillId="0" borderId="4" xfId="12" applyFont="1" applyFill="1" applyBorder="1" applyAlignment="1" applyProtection="1">
      <alignment horizontal="right" vertical="center"/>
      <protection locked="0"/>
    </xf>
    <xf numFmtId="38" fontId="28" fillId="0" borderId="6" xfId="12" applyFont="1" applyFill="1" applyBorder="1" applyAlignment="1" applyProtection="1">
      <alignment horizontal="right" vertical="center"/>
      <protection locked="0"/>
    </xf>
    <xf numFmtId="38" fontId="28" fillId="0" borderId="36" xfId="12" applyFont="1" applyFill="1" applyBorder="1" applyAlignment="1" applyProtection="1">
      <alignment horizontal="right" vertical="center"/>
      <protection locked="0"/>
    </xf>
    <xf numFmtId="38" fontId="28" fillId="0" borderId="12" xfId="12" applyFont="1" applyFill="1" applyBorder="1" applyAlignment="1" applyProtection="1">
      <alignment horizontal="right" vertical="center"/>
      <protection locked="0"/>
    </xf>
    <xf numFmtId="0" fontId="28" fillId="0" borderId="13" xfId="0" applyFont="1" applyBorder="1" applyAlignment="1">
      <alignment horizontal="right" vertical="center"/>
    </xf>
    <xf numFmtId="0" fontId="34" fillId="0" borderId="8" xfId="0" applyFont="1" applyBorder="1" applyAlignment="1">
      <alignment horizontal="distributed" vertical="center"/>
    </xf>
    <xf numFmtId="0" fontId="28" fillId="0" borderId="50" xfId="4" applyFont="1" applyBorder="1" applyAlignment="1">
      <alignment horizontal="right" vertical="center"/>
    </xf>
    <xf numFmtId="0" fontId="28" fillId="0" borderId="2" xfId="4" applyFont="1" applyBorder="1" applyAlignment="1">
      <alignment horizontal="distributed" vertical="center"/>
    </xf>
    <xf numFmtId="0" fontId="34" fillId="0" borderId="4" xfId="4" applyFont="1" applyBorder="1" applyAlignment="1">
      <alignment horizontal="distributed" vertical="center"/>
    </xf>
    <xf numFmtId="38" fontId="28" fillId="0" borderId="6" xfId="12" applyFont="1" applyFill="1" applyBorder="1" applyAlignment="1">
      <alignment horizontal="right" vertical="center"/>
    </xf>
    <xf numFmtId="38" fontId="28" fillId="0" borderId="36" xfId="12" applyFont="1" applyFill="1" applyBorder="1" applyAlignment="1">
      <alignment horizontal="right" vertical="center"/>
    </xf>
    <xf numFmtId="0" fontId="34" fillId="0" borderId="8" xfId="4" applyFont="1" applyBorder="1" applyAlignment="1">
      <alignment horizontal="distributed" vertical="center"/>
    </xf>
    <xf numFmtId="0" fontId="28" fillId="0" borderId="34" xfId="0" applyFont="1" applyBorder="1" applyAlignment="1">
      <alignment horizontal="right" vertical="center"/>
    </xf>
    <xf numFmtId="38" fontId="28" fillId="0" borderId="27" xfId="12" applyFont="1" applyBorder="1" applyAlignment="1">
      <alignment vertical="center"/>
    </xf>
    <xf numFmtId="38" fontId="28" fillId="0" borderId="27" xfId="12" applyFont="1" applyFill="1" applyBorder="1" applyAlignment="1">
      <alignment vertical="center"/>
    </xf>
    <xf numFmtId="38" fontId="28" fillId="0" borderId="27" xfId="12" applyFont="1" applyBorder="1" applyAlignment="1" applyProtection="1">
      <alignment horizontal="right" vertical="center"/>
      <protection locked="0"/>
    </xf>
    <xf numFmtId="38" fontId="28" fillId="0" borderId="27" xfId="12" applyFont="1" applyFill="1" applyBorder="1" applyAlignment="1">
      <alignment horizontal="right" vertical="center"/>
    </xf>
    <xf numFmtId="38" fontId="28" fillId="0" borderId="16" xfId="12" applyFont="1" applyBorder="1" applyAlignment="1" applyProtection="1">
      <alignment horizontal="right" vertical="center"/>
      <protection locked="0"/>
    </xf>
    <xf numFmtId="38" fontId="28" fillId="0" borderId="157" xfId="12" applyFont="1" applyFill="1" applyBorder="1" applyAlignment="1">
      <alignment horizontal="right" vertical="center"/>
    </xf>
    <xf numFmtId="0" fontId="39" fillId="0" borderId="25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27" fillId="0" borderId="25" xfId="0" applyFont="1" applyFill="1" applyBorder="1">
      <alignment vertical="center"/>
    </xf>
    <xf numFmtId="0" fontId="27" fillId="0" borderId="54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distributed" vertical="center"/>
    </xf>
    <xf numFmtId="38" fontId="27" fillId="0" borderId="19" xfId="2" applyFont="1" applyFill="1" applyBorder="1">
      <alignment vertical="center"/>
    </xf>
    <xf numFmtId="38" fontId="27" fillId="0" borderId="3" xfId="2" applyFont="1" applyFill="1" applyBorder="1">
      <alignment vertical="center"/>
    </xf>
    <xf numFmtId="38" fontId="27" fillId="0" borderId="59" xfId="2" applyFont="1" applyFill="1" applyBorder="1">
      <alignment vertical="center"/>
    </xf>
    <xf numFmtId="0" fontId="27" fillId="0" borderId="60" xfId="0" applyFont="1" applyFill="1" applyBorder="1">
      <alignment vertical="center"/>
    </xf>
    <xf numFmtId="38" fontId="27" fillId="0" borderId="23" xfId="2" applyFont="1" applyFill="1" applyBorder="1">
      <alignment vertical="center"/>
    </xf>
    <xf numFmtId="0" fontId="27" fillId="0" borderId="11" xfId="0" applyFont="1" applyFill="1" applyBorder="1" applyAlignment="1">
      <alignment horizontal="distributed" vertical="center"/>
    </xf>
    <xf numFmtId="38" fontId="27" fillId="0" borderId="0" xfId="2" applyFont="1" applyFill="1" applyBorder="1">
      <alignment vertical="center"/>
    </xf>
    <xf numFmtId="38" fontId="27" fillId="0" borderId="4" xfId="2" applyFont="1" applyFill="1" applyBorder="1">
      <alignment vertical="center"/>
    </xf>
    <xf numFmtId="38" fontId="27" fillId="0" borderId="61" xfId="2" applyFont="1" applyFill="1" applyBorder="1">
      <alignment vertical="center"/>
    </xf>
    <xf numFmtId="0" fontId="27" fillId="0" borderId="62" xfId="0" applyFont="1" applyFill="1" applyBorder="1">
      <alignment vertical="center"/>
    </xf>
    <xf numFmtId="38" fontId="27" fillId="0" borderId="23" xfId="0" applyNumberFormat="1" applyFont="1" applyFill="1" applyBorder="1">
      <alignment vertical="center"/>
    </xf>
    <xf numFmtId="0" fontId="27" fillId="0" borderId="23" xfId="0" applyFont="1" applyFill="1" applyBorder="1">
      <alignment vertical="center"/>
    </xf>
    <xf numFmtId="0" fontId="27" fillId="0" borderId="13" xfId="0" applyFont="1" applyFill="1" applyBorder="1" applyAlignment="1">
      <alignment horizontal="distributed" vertical="center"/>
    </xf>
    <xf numFmtId="38" fontId="27" fillId="0" borderId="1" xfId="2" applyFont="1" applyFill="1" applyBorder="1">
      <alignment vertical="center"/>
    </xf>
    <xf numFmtId="38" fontId="27" fillId="0" borderId="8" xfId="2" applyFont="1" applyFill="1" applyBorder="1">
      <alignment vertical="center"/>
    </xf>
    <xf numFmtId="38" fontId="27" fillId="0" borderId="63" xfId="2" applyFont="1" applyFill="1" applyBorder="1">
      <alignment vertical="center"/>
    </xf>
    <xf numFmtId="0" fontId="27" fillId="0" borderId="34" xfId="0" applyFont="1" applyFill="1" applyBorder="1" applyAlignment="1">
      <alignment horizontal="center" vertical="distributed"/>
    </xf>
    <xf numFmtId="38" fontId="27" fillId="0" borderId="25" xfId="2" applyFont="1" applyFill="1" applyBorder="1">
      <alignment vertical="center"/>
    </xf>
    <xf numFmtId="38" fontId="27" fillId="0" borderId="27" xfId="2" applyFont="1" applyFill="1" applyBorder="1">
      <alignment vertical="center"/>
    </xf>
    <xf numFmtId="38" fontId="27" fillId="0" borderId="16" xfId="2" applyFont="1" applyFill="1" applyBorder="1">
      <alignment vertical="center"/>
    </xf>
    <xf numFmtId="38" fontId="27" fillId="0" borderId="64" xfId="2" applyFont="1" applyFill="1" applyBorder="1">
      <alignment vertical="center"/>
    </xf>
    <xf numFmtId="0" fontId="27" fillId="0" borderId="65" xfId="0" applyFont="1" applyFill="1" applyBorder="1" applyAlignment="1">
      <alignment horizontal="distributed" vertical="center"/>
    </xf>
    <xf numFmtId="38" fontId="27" fillId="0" borderId="66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10" fillId="0" borderId="0" xfId="0" applyFont="1" applyFill="1" applyBorder="1" applyAlignment="1"/>
    <xf numFmtId="0" fontId="27" fillId="0" borderId="0" xfId="0" applyFont="1" applyFill="1" applyBorder="1" applyAlignment="1">
      <alignment horizontal="center" vertical="distributed"/>
    </xf>
    <xf numFmtId="0" fontId="27" fillId="0" borderId="0" xfId="0" applyFont="1" applyFill="1" applyBorder="1" applyAlignment="1">
      <alignment horizontal="distributed" vertical="center"/>
    </xf>
    <xf numFmtId="38" fontId="27" fillId="0" borderId="0" xfId="0" applyNumberFormat="1" applyFont="1" applyFill="1" applyBorder="1" applyAlignment="1">
      <alignment horizontal="right" vertical="center"/>
    </xf>
    <xf numFmtId="176" fontId="8" fillId="0" borderId="38" xfId="1" applyFont="1" applyBorder="1" applyAlignment="1">
      <alignment horizontal="center" vertical="center"/>
    </xf>
    <xf numFmtId="176" fontId="8" fillId="0" borderId="39" xfId="1" applyFont="1" applyBorder="1" applyAlignment="1">
      <alignment horizontal="center" vertical="center"/>
    </xf>
    <xf numFmtId="176" fontId="8" fillId="0" borderId="39" xfId="1" applyFont="1" applyBorder="1" applyAlignment="1">
      <alignment horizontal="center" vertical="center"/>
    </xf>
    <xf numFmtId="176" fontId="8" fillId="0" borderId="40" xfId="1" applyFont="1" applyBorder="1" applyAlignment="1">
      <alignment horizontal="center" vertical="center"/>
    </xf>
    <xf numFmtId="176" fontId="8" fillId="0" borderId="40" xfId="1" applyFont="1" applyBorder="1" applyAlignment="1">
      <alignment horizontal="center" vertical="center" wrapText="1"/>
    </xf>
    <xf numFmtId="176" fontId="8" fillId="0" borderId="13" xfId="1" applyFont="1" applyBorder="1" applyAlignment="1">
      <alignment horizontal="center" vertical="center"/>
    </xf>
    <xf numFmtId="176" fontId="8" fillId="0" borderId="8" xfId="1" applyFont="1" applyBorder="1" applyAlignment="1">
      <alignment horizontal="center" vertical="center"/>
    </xf>
    <xf numFmtId="176" fontId="8" fillId="0" borderId="8" xfId="1" applyFont="1" applyBorder="1">
      <alignment vertical="center"/>
    </xf>
    <xf numFmtId="176" fontId="8" fillId="0" borderId="8" xfId="1" applyFont="1" applyFill="1" applyBorder="1">
      <alignment vertical="center"/>
    </xf>
    <xf numFmtId="176" fontId="8" fillId="0" borderId="41" xfId="1" applyFont="1" applyFill="1" applyBorder="1">
      <alignment vertical="center"/>
    </xf>
    <xf numFmtId="176" fontId="8" fillId="0" borderId="74" xfId="1" applyFont="1" applyFill="1" applyBorder="1">
      <alignment vertical="center"/>
    </xf>
    <xf numFmtId="176" fontId="8" fillId="2" borderId="74" xfId="1" applyFont="1" applyFill="1" applyBorder="1">
      <alignment vertical="center"/>
    </xf>
    <xf numFmtId="176" fontId="8" fillId="2" borderId="56" xfId="1" applyFont="1" applyFill="1" applyBorder="1">
      <alignment vertical="center"/>
    </xf>
    <xf numFmtId="176" fontId="8" fillId="0" borderId="18" xfId="1" applyFont="1" applyBorder="1" applyAlignment="1">
      <alignment horizontal="center" vertical="center"/>
    </xf>
    <xf numFmtId="176" fontId="8" fillId="0" borderId="42" xfId="1" applyFont="1" applyBorder="1" applyAlignment="1">
      <alignment horizontal="center" vertical="center"/>
    </xf>
    <xf numFmtId="176" fontId="8" fillId="0" borderId="2" xfId="1" applyFont="1" applyBorder="1" applyAlignment="1">
      <alignment horizontal="center" vertical="center"/>
    </xf>
    <xf numFmtId="176" fontId="8" fillId="0" borderId="2" xfId="1" applyFont="1" applyBorder="1">
      <alignment vertical="center"/>
    </xf>
    <xf numFmtId="176" fontId="8" fillId="0" borderId="2" xfId="1" applyFont="1" applyFill="1" applyBorder="1">
      <alignment vertical="center"/>
    </xf>
    <xf numFmtId="176" fontId="8" fillId="0" borderId="43" xfId="1" applyFont="1" applyFill="1" applyBorder="1">
      <alignment vertical="center"/>
    </xf>
    <xf numFmtId="176" fontId="8" fillId="2" borderId="58" xfId="1" applyFont="1" applyFill="1" applyBorder="1">
      <alignment vertical="center"/>
    </xf>
    <xf numFmtId="176" fontId="8" fillId="0" borderId="45" xfId="1" applyFont="1" applyBorder="1" applyAlignment="1">
      <alignment horizontal="center" vertical="center"/>
    </xf>
    <xf numFmtId="176" fontId="8" fillId="0" borderId="46" xfId="1" applyFont="1" applyBorder="1" applyAlignment="1">
      <alignment horizontal="center" vertical="center"/>
    </xf>
    <xf numFmtId="176" fontId="8" fillId="0" borderId="11" xfId="1" applyFont="1" applyBorder="1" applyAlignment="1">
      <alignment horizontal="center" vertical="distributed" textRotation="255" wrapText="1"/>
    </xf>
    <xf numFmtId="176" fontId="8" fillId="0" borderId="47" xfId="1" applyFont="1" applyBorder="1" applyAlignment="1">
      <alignment horizontal="distributed" vertical="center"/>
    </xf>
    <xf numFmtId="176" fontId="8" fillId="0" borderId="11" xfId="1" applyFont="1" applyBorder="1" applyAlignment="1">
      <alignment horizontal="center" vertical="distributed" textRotation="255"/>
    </xf>
    <xf numFmtId="176" fontId="8" fillId="0" borderId="47" xfId="1" applyFont="1" applyBorder="1" applyAlignment="1">
      <alignment horizontal="distributed" vertical="center" wrapText="1"/>
    </xf>
    <xf numFmtId="176" fontId="8" fillId="0" borderId="48" xfId="1" applyFont="1" applyFill="1" applyBorder="1">
      <alignment vertical="center"/>
    </xf>
    <xf numFmtId="176" fontId="8" fillId="0" borderId="49" xfId="1" applyFont="1" applyFill="1" applyBorder="1">
      <alignment vertical="center"/>
    </xf>
    <xf numFmtId="176" fontId="8" fillId="0" borderId="3" xfId="1" applyFont="1" applyBorder="1" applyAlignment="1">
      <alignment horizontal="distributed" vertical="center"/>
    </xf>
    <xf numFmtId="176" fontId="8" fillId="0" borderId="48" xfId="1" applyFont="1" applyFill="1" applyBorder="1" applyAlignment="1">
      <alignment horizontal="right" vertical="center"/>
    </xf>
    <xf numFmtId="176" fontId="8" fillId="0" borderId="46" xfId="1" applyFont="1" applyBorder="1" applyAlignment="1">
      <alignment horizontal="distributed" vertical="center"/>
    </xf>
    <xf numFmtId="176" fontId="8" fillId="0" borderId="47" xfId="1" applyFont="1" applyBorder="1" applyAlignment="1">
      <alignment horizontal="center" vertical="center"/>
    </xf>
    <xf numFmtId="176" fontId="8" fillId="0" borderId="13" xfId="1" applyFont="1" applyBorder="1" applyAlignment="1">
      <alignment horizontal="center" vertical="distributed" textRotation="255"/>
    </xf>
    <xf numFmtId="176" fontId="8" fillId="0" borderId="50" xfId="1" applyFont="1" applyBorder="1" applyAlignment="1">
      <alignment horizontal="center" vertical="center"/>
    </xf>
    <xf numFmtId="176" fontId="8" fillId="0" borderId="2" xfId="1" applyFont="1" applyBorder="1" applyAlignment="1">
      <alignment horizontal="center" vertical="center"/>
    </xf>
    <xf numFmtId="176" fontId="8" fillId="0" borderId="50" xfId="1" applyFont="1" applyBorder="1" applyAlignment="1">
      <alignment horizontal="center" vertical="center" wrapText="1"/>
    </xf>
    <xf numFmtId="176" fontId="8" fillId="0" borderId="15" xfId="1" applyFont="1" applyBorder="1" applyAlignment="1">
      <alignment horizontal="center" vertical="center"/>
    </xf>
    <xf numFmtId="176" fontId="8" fillId="0" borderId="16" xfId="1" applyFont="1" applyBorder="1" applyAlignment="1">
      <alignment horizontal="center" vertical="center"/>
    </xf>
    <xf numFmtId="176" fontId="8" fillId="0" borderId="16" xfId="1" applyFont="1" applyBorder="1">
      <alignment vertical="center"/>
    </xf>
    <xf numFmtId="176" fontId="8" fillId="0" borderId="51" xfId="1" applyFont="1" applyBorder="1">
      <alignment vertical="center"/>
    </xf>
    <xf numFmtId="176" fontId="8" fillId="0" borderId="52" xfId="1" applyFont="1" applyBorder="1">
      <alignment vertical="center"/>
    </xf>
    <xf numFmtId="176" fontId="8" fillId="0" borderId="53" xfId="1" applyFont="1" applyBorder="1">
      <alignment vertical="center"/>
    </xf>
    <xf numFmtId="176" fontId="8" fillId="2" borderId="52" xfId="1" applyFont="1" applyFill="1" applyBorder="1">
      <alignment vertical="center"/>
    </xf>
    <xf numFmtId="176" fontId="8" fillId="0" borderId="0" xfId="1" applyFont="1" applyBorder="1" applyAlignment="1">
      <alignment horizontal="center" vertical="center"/>
    </xf>
    <xf numFmtId="176" fontId="10" fillId="0" borderId="0" xfId="1" applyFont="1" applyBorder="1" applyAlignment="1">
      <alignment vertical="center"/>
    </xf>
    <xf numFmtId="176" fontId="10" fillId="0" borderId="0" xfId="1" applyFont="1">
      <alignment vertical="center"/>
    </xf>
    <xf numFmtId="176" fontId="8" fillId="0" borderId="30" xfId="1" applyFont="1" applyBorder="1">
      <alignment vertical="center"/>
    </xf>
    <xf numFmtId="176" fontId="8" fillId="0" borderId="69" xfId="1" applyFont="1" applyBorder="1">
      <alignment vertical="center"/>
    </xf>
    <xf numFmtId="176" fontId="8" fillId="0" borderId="4" xfId="1" applyFont="1" applyFill="1" applyBorder="1">
      <alignment vertical="center"/>
    </xf>
    <xf numFmtId="176" fontId="8" fillId="0" borderId="23" xfId="1" applyFont="1" applyFill="1" applyBorder="1">
      <alignment vertical="center"/>
    </xf>
    <xf numFmtId="176" fontId="8" fillId="0" borderId="4" xfId="1" applyFont="1" applyFill="1" applyBorder="1" applyAlignment="1">
      <alignment horizontal="right" vertical="center"/>
    </xf>
    <xf numFmtId="176" fontId="8" fillId="0" borderId="23" xfId="1" applyFont="1" applyFill="1" applyBorder="1" applyAlignment="1">
      <alignment horizontal="right" vertical="center"/>
    </xf>
    <xf numFmtId="176" fontId="8" fillId="0" borderId="27" xfId="1" applyFont="1" applyFill="1" applyBorder="1">
      <alignment vertical="center"/>
    </xf>
    <xf numFmtId="176" fontId="8" fillId="0" borderId="28" xfId="1" applyFont="1" applyFill="1" applyBorder="1">
      <alignment vertical="center"/>
    </xf>
    <xf numFmtId="176" fontId="29" fillId="0" borderId="0" xfId="1" applyFont="1" applyAlignment="1">
      <alignment vertical="center"/>
    </xf>
    <xf numFmtId="176" fontId="40" fillId="0" borderId="0" xfId="1" applyFont="1">
      <alignment vertical="center"/>
    </xf>
    <xf numFmtId="176" fontId="28" fillId="0" borderId="29" xfId="1" applyFont="1" applyBorder="1" applyAlignment="1">
      <alignment horizontal="center" vertical="center"/>
    </xf>
    <xf numFmtId="176" fontId="8" fillId="0" borderId="30" xfId="1" applyFont="1" applyBorder="1" applyAlignment="1">
      <alignment horizontal="center" vertical="center"/>
    </xf>
    <xf numFmtId="176" fontId="8" fillId="0" borderId="31" xfId="1" applyFont="1" applyBorder="1" applyAlignment="1">
      <alignment horizontal="center" vertical="center"/>
    </xf>
    <xf numFmtId="176" fontId="8" fillId="0" borderId="32" xfId="1" applyFont="1" applyBorder="1" applyAlignment="1">
      <alignment horizontal="center" vertical="center" shrinkToFit="1"/>
    </xf>
    <xf numFmtId="176" fontId="8" fillId="0" borderId="30" xfId="1" applyFont="1" applyBorder="1" applyAlignment="1">
      <alignment horizontal="center" vertical="center" shrinkToFit="1"/>
    </xf>
    <xf numFmtId="176" fontId="8" fillId="0" borderId="69" xfId="1" applyFont="1" applyBorder="1" applyAlignment="1">
      <alignment horizontal="center" vertical="center" shrinkToFit="1"/>
    </xf>
    <xf numFmtId="176" fontId="8" fillId="0" borderId="3" xfId="1" applyFont="1" applyBorder="1">
      <alignment vertical="center"/>
    </xf>
    <xf numFmtId="176" fontId="8" fillId="0" borderId="3" xfId="1" applyFont="1" applyFill="1" applyBorder="1">
      <alignment vertical="center"/>
    </xf>
    <xf numFmtId="176" fontId="8" fillId="0" borderId="20" xfId="1" applyFont="1" applyFill="1" applyBorder="1">
      <alignment vertical="center"/>
    </xf>
    <xf numFmtId="176" fontId="8" fillId="0" borderId="18" xfId="1" applyFont="1" applyFill="1" applyBorder="1">
      <alignment vertical="center"/>
    </xf>
    <xf numFmtId="176" fontId="8" fillId="0" borderId="9" xfId="1" applyFont="1" applyFill="1" applyBorder="1">
      <alignment vertical="center"/>
    </xf>
    <xf numFmtId="176" fontId="8" fillId="0" borderId="0" xfId="1" applyFont="1" applyFill="1" applyBorder="1">
      <alignment vertical="center"/>
    </xf>
    <xf numFmtId="176" fontId="8" fillId="0" borderId="20" xfId="1" applyFont="1" applyBorder="1">
      <alignment vertical="center"/>
    </xf>
    <xf numFmtId="176" fontId="8" fillId="0" borderId="3" xfId="1" applyFont="1" applyBorder="1" applyAlignment="1">
      <alignment horizontal="right" vertical="center"/>
    </xf>
    <xf numFmtId="176" fontId="8" fillId="0" borderId="21" xfId="1" applyFont="1" applyBorder="1" applyAlignment="1">
      <alignment horizontal="right" vertical="center"/>
    </xf>
    <xf numFmtId="176" fontId="8" fillId="0" borderId="4" xfId="1" applyFont="1" applyBorder="1">
      <alignment vertical="center"/>
    </xf>
    <xf numFmtId="176" fontId="8" fillId="0" borderId="22" xfId="1" applyFont="1" applyFill="1" applyBorder="1">
      <alignment vertical="center"/>
    </xf>
    <xf numFmtId="176" fontId="8" fillId="0" borderId="11" xfId="1" applyFont="1" applyFill="1" applyBorder="1">
      <alignment vertical="center"/>
    </xf>
    <xf numFmtId="176" fontId="8" fillId="0" borderId="6" xfId="1" applyFont="1" applyFill="1" applyBorder="1" applyAlignment="1">
      <alignment horizontal="center" vertical="center"/>
    </xf>
    <xf numFmtId="176" fontId="8" fillId="0" borderId="6" xfId="1" applyFont="1" applyBorder="1">
      <alignment vertical="center"/>
    </xf>
    <xf numFmtId="176" fontId="8" fillId="0" borderId="4" xfId="1" applyFont="1" applyBorder="1" applyAlignment="1">
      <alignment horizontal="right" vertical="center"/>
    </xf>
    <xf numFmtId="176" fontId="8" fillId="0" borderId="23" xfId="1" applyFont="1" applyBorder="1" applyAlignment="1">
      <alignment horizontal="right" vertical="center"/>
    </xf>
    <xf numFmtId="176" fontId="8" fillId="0" borderId="24" xfId="1" applyFont="1" applyBorder="1" applyAlignment="1">
      <alignment horizontal="distributed" vertical="center" indent="1"/>
    </xf>
    <xf numFmtId="176" fontId="8" fillId="0" borderId="27" xfId="1" applyFont="1" applyBorder="1">
      <alignment vertical="center"/>
    </xf>
    <xf numFmtId="176" fontId="8" fillId="0" borderId="24" xfId="1" applyFont="1" applyFill="1" applyBorder="1">
      <alignment vertical="center"/>
    </xf>
    <xf numFmtId="176" fontId="8" fillId="0" borderId="34" xfId="1" applyFont="1" applyFill="1" applyBorder="1">
      <alignment vertical="center"/>
    </xf>
    <xf numFmtId="176" fontId="8" fillId="0" borderId="25" xfId="1" applyFont="1" applyFill="1" applyBorder="1">
      <alignment vertical="center"/>
    </xf>
    <xf numFmtId="176" fontId="8" fillId="0" borderId="26" xfId="1" applyFont="1" applyBorder="1">
      <alignment vertical="center"/>
    </xf>
    <xf numFmtId="176" fontId="8" fillId="0" borderId="27" xfId="1" applyFont="1" applyBorder="1" applyAlignment="1">
      <alignment horizontal="right" vertical="center"/>
    </xf>
    <xf numFmtId="176" fontId="8" fillId="0" borderId="28" xfId="1" applyFont="1" applyBorder="1" applyAlignment="1">
      <alignment horizontal="right" vertical="center"/>
    </xf>
    <xf numFmtId="176" fontId="8" fillId="0" borderId="11" xfId="1" applyFont="1" applyBorder="1" applyAlignment="1">
      <alignment horizontal="distributed" vertical="center" indent="1"/>
    </xf>
    <xf numFmtId="176" fontId="8" fillId="0" borderId="20" xfId="1" applyFont="1" applyFill="1" applyBorder="1" applyAlignment="1">
      <alignment horizontal="center" vertical="center"/>
    </xf>
    <xf numFmtId="176" fontId="8" fillId="0" borderId="3" xfId="1" applyFont="1" applyFill="1" applyBorder="1" applyAlignment="1">
      <alignment horizontal="right" vertical="center"/>
    </xf>
    <xf numFmtId="176" fontId="8" fillId="0" borderId="21" xfId="1" applyFont="1" applyFill="1" applyBorder="1" applyAlignment="1">
      <alignment horizontal="right" vertical="center"/>
    </xf>
    <xf numFmtId="176" fontId="8" fillId="0" borderId="34" xfId="1" applyFont="1" applyBorder="1" applyAlignment="1">
      <alignment horizontal="distributed" vertical="center" indent="1"/>
    </xf>
    <xf numFmtId="176" fontId="8" fillId="0" borderId="27" xfId="1" applyFont="1" applyFill="1" applyBorder="1" applyAlignment="1">
      <alignment horizontal="right" vertical="center"/>
    </xf>
    <xf numFmtId="176" fontId="8" fillId="0" borderId="0" xfId="1" applyFont="1" applyFill="1">
      <alignment vertical="center"/>
    </xf>
    <xf numFmtId="176" fontId="8" fillId="0" borderId="22" xfId="1" applyFont="1" applyBorder="1" applyAlignment="1">
      <alignment horizontal="distributed" vertical="center" wrapText="1" indent="1"/>
    </xf>
    <xf numFmtId="176" fontId="8" fillId="0" borderId="4" xfId="1" applyFont="1" applyBorder="1" applyAlignment="1">
      <alignment horizontal="center" vertical="center"/>
    </xf>
    <xf numFmtId="176" fontId="8" fillId="0" borderId="4" xfId="1" applyFont="1" applyBorder="1" applyAlignment="1">
      <alignment vertical="center"/>
    </xf>
    <xf numFmtId="176" fontId="8" fillId="0" borderId="23" xfId="1" applyFont="1" applyBorder="1" applyAlignment="1">
      <alignment vertical="center"/>
    </xf>
    <xf numFmtId="176" fontId="8" fillId="0" borderId="11" xfId="1" applyFont="1" applyFill="1" applyBorder="1" applyAlignment="1">
      <alignment horizontal="right" vertical="center"/>
    </xf>
    <xf numFmtId="176" fontId="8" fillId="0" borderId="23" xfId="1" applyFont="1" applyBorder="1">
      <alignment vertical="center"/>
    </xf>
    <xf numFmtId="176" fontId="8" fillId="0" borderId="34" xfId="1" applyFont="1" applyFill="1" applyBorder="1" applyAlignment="1">
      <alignment horizontal="right" vertical="center"/>
    </xf>
    <xf numFmtId="176" fontId="8" fillId="0" borderId="26" xfId="1" applyFont="1" applyFill="1" applyBorder="1" applyAlignment="1">
      <alignment horizontal="right" vertical="center"/>
    </xf>
    <xf numFmtId="176" fontId="8" fillId="0" borderId="28" xfId="1" applyFont="1" applyBorder="1">
      <alignment vertical="center"/>
    </xf>
    <xf numFmtId="176" fontId="8" fillId="0" borderId="22" xfId="1" applyFont="1" applyBorder="1" applyAlignment="1">
      <alignment horizontal="left" vertical="center" wrapText="1" indent="1"/>
    </xf>
    <xf numFmtId="176" fontId="28" fillId="0" borderId="22" xfId="1" applyFont="1" applyBorder="1" applyAlignment="1">
      <alignment horizontal="distributed" vertical="center" indent="2"/>
    </xf>
    <xf numFmtId="176" fontId="8" fillId="0" borderId="9" xfId="1" applyFont="1" applyBorder="1" applyAlignment="1">
      <alignment horizontal="left" vertical="center" wrapText="1" indent="1"/>
    </xf>
    <xf numFmtId="176" fontId="8" fillId="0" borderId="11" xfId="1" applyFont="1" applyBorder="1" applyAlignment="1">
      <alignment horizontal="distributed" vertical="center" wrapText="1" indent="2"/>
    </xf>
    <xf numFmtId="176" fontId="8" fillId="0" borderId="11" xfId="1" applyFont="1" applyBorder="1" applyAlignment="1">
      <alignment horizontal="distributed" vertical="center" indent="2"/>
    </xf>
    <xf numFmtId="176" fontId="8" fillId="0" borderId="4" xfId="1" applyFont="1" applyFill="1" applyBorder="1" applyAlignment="1">
      <alignment horizontal="center" vertical="center"/>
    </xf>
    <xf numFmtId="176" fontId="8" fillId="0" borderId="4" xfId="1" applyFont="1" applyFill="1" applyBorder="1" applyAlignment="1">
      <alignment vertical="center"/>
    </xf>
    <xf numFmtId="176" fontId="8" fillId="0" borderId="23" xfId="1" applyFont="1" applyFill="1" applyBorder="1" applyAlignment="1">
      <alignment vertical="center"/>
    </xf>
    <xf numFmtId="176" fontId="8" fillId="0" borderId="34" xfId="1" applyFont="1" applyBorder="1" applyAlignment="1">
      <alignment horizontal="distributed" vertical="center" indent="2"/>
    </xf>
    <xf numFmtId="176" fontId="8" fillId="0" borderId="28" xfId="1" applyFont="1" applyFill="1" applyBorder="1" applyAlignment="1">
      <alignment horizontal="right" vertical="center"/>
    </xf>
    <xf numFmtId="176" fontId="8" fillId="0" borderId="3" xfId="1" applyFont="1" applyBorder="1" applyAlignment="1">
      <alignment horizontal="center" vertical="center"/>
    </xf>
    <xf numFmtId="176" fontId="8" fillId="0" borderId="3" xfId="1" applyFont="1" applyFill="1" applyBorder="1" applyAlignment="1">
      <alignment horizontal="center" vertical="center"/>
    </xf>
    <xf numFmtId="176" fontId="8" fillId="0" borderId="22" xfId="1" applyFont="1" applyBorder="1">
      <alignment vertical="center"/>
    </xf>
    <xf numFmtId="176" fontId="8" fillId="0" borderId="4" xfId="1" applyFont="1" applyBorder="1" applyAlignment="1">
      <alignment horizontal="center" vertical="center"/>
    </xf>
    <xf numFmtId="176" fontId="8" fillId="0" borderId="4" xfId="1" applyFont="1" applyFill="1" applyBorder="1" applyAlignment="1">
      <alignment horizontal="center" vertical="center"/>
    </xf>
    <xf numFmtId="176" fontId="8" fillId="0" borderId="24" xfId="1" applyFont="1" applyBorder="1">
      <alignment vertical="center"/>
    </xf>
    <xf numFmtId="176" fontId="8" fillId="0" borderId="27" xfId="1" applyFont="1" applyBorder="1" applyAlignment="1">
      <alignment horizontal="center" vertical="center"/>
    </xf>
    <xf numFmtId="176" fontId="8" fillId="0" borderId="27" xfId="1" applyFont="1" applyFill="1" applyBorder="1" applyAlignment="1">
      <alignment horizontal="center" vertical="center"/>
    </xf>
    <xf numFmtId="176" fontId="28" fillId="0" borderId="22" xfId="1" applyFont="1" applyBorder="1" applyAlignment="1">
      <alignment horizontal="distributed" vertical="center" indent="1"/>
    </xf>
    <xf numFmtId="176" fontId="8" fillId="0" borderId="3" xfId="1" applyFont="1" applyBorder="1" applyAlignment="1">
      <alignment vertical="center"/>
    </xf>
    <xf numFmtId="176" fontId="8" fillId="0" borderId="3" xfId="1" applyFont="1" applyFill="1" applyBorder="1" applyAlignment="1">
      <alignment vertical="center"/>
    </xf>
    <xf numFmtId="176" fontId="8" fillId="0" borderId="27" xfId="1" applyFont="1" applyBorder="1" applyAlignment="1">
      <alignment vertical="center"/>
    </xf>
    <xf numFmtId="176" fontId="8" fillId="0" borderId="27" xfId="1" applyFont="1" applyFill="1" applyBorder="1" applyAlignment="1">
      <alignment vertical="center"/>
    </xf>
  </cellXfs>
  <cellStyles count="13">
    <cellStyle name="ハイパーリンク" xfId="8" builtinId="8"/>
    <cellStyle name="桁区切り" xfId="12" builtinId="6"/>
    <cellStyle name="桁区切り 2" xfId="2"/>
    <cellStyle name="標準" xfId="0" builtinId="0"/>
    <cellStyle name="標準 2" xfId="1"/>
    <cellStyle name="標準 3" xfId="7"/>
    <cellStyle name="標準 4" xfId="10"/>
    <cellStyle name="標準 5" xfId="11"/>
    <cellStyle name="標準_07031養護学校" xfId="9"/>
    <cellStyle name="標準_gattukoukihonn_2007_12" xfId="4"/>
    <cellStyle name="標準_Sheet1" xfId="3"/>
    <cellStyle name="標準_Sheet1_1" xfId="5"/>
    <cellStyle name="標準_Sheet2" xfId="6"/>
  </cellStyles>
  <dxfs count="8">
    <dxf>
      <font>
        <color indexed="17"/>
      </font>
    </dxf>
    <dxf>
      <font>
        <color indexed="17"/>
      </font>
    </dxf>
    <dxf>
      <font>
        <color indexed="17"/>
      </font>
    </dxf>
    <dxf>
      <fill>
        <patternFill>
          <bgColor indexed="15"/>
        </patternFill>
      </fill>
    </dxf>
    <dxf>
      <font>
        <color indexed="17"/>
      </font>
    </dxf>
    <dxf>
      <fill>
        <patternFill>
          <bgColor indexed="15"/>
        </patternFill>
      </fill>
    </dxf>
    <dxf>
      <font>
        <color indexed="17"/>
      </font>
    </dxf>
    <dxf>
      <fill>
        <patternFill>
          <bgColor indexed="1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view="pageBreakPreview" zoomScale="120" zoomScaleNormal="100" zoomScaleSheet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3"/>
  <cols>
    <col min="1" max="1" width="1.36328125" style="68" customWidth="1"/>
    <col min="2" max="3" width="9" style="68"/>
    <col min="4" max="9" width="7" style="68" customWidth="1"/>
    <col min="10" max="10" width="9" style="68"/>
    <col min="11" max="13" width="7" style="68" customWidth="1"/>
    <col min="14" max="14" width="1.08984375" style="68" customWidth="1"/>
    <col min="15" max="16384" width="9" style="68"/>
  </cols>
  <sheetData>
    <row r="1" spans="2:13" ht="24" customHeight="1">
      <c r="B1" s="678" t="s">
        <v>858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</row>
    <row r="2" spans="2:13" ht="24" customHeight="1" thickBot="1">
      <c r="B2" s="69"/>
      <c r="C2" s="69"/>
      <c r="D2" s="69"/>
      <c r="E2" s="69"/>
      <c r="F2" s="69"/>
      <c r="G2" s="69"/>
      <c r="M2" s="70" t="s">
        <v>859</v>
      </c>
    </row>
    <row r="3" spans="2:13" ht="24" customHeight="1">
      <c r="B3" s="71" t="s">
        <v>674</v>
      </c>
      <c r="C3" s="72" t="s">
        <v>860</v>
      </c>
      <c r="D3" s="73" t="s">
        <v>861</v>
      </c>
      <c r="E3" s="73" t="s">
        <v>862</v>
      </c>
      <c r="F3" s="73" t="s">
        <v>863</v>
      </c>
      <c r="G3" s="73" t="s">
        <v>864</v>
      </c>
      <c r="H3" s="73" t="s">
        <v>865</v>
      </c>
      <c r="I3" s="74" t="s">
        <v>866</v>
      </c>
      <c r="J3" s="75" t="s">
        <v>867</v>
      </c>
      <c r="K3" s="73" t="s">
        <v>861</v>
      </c>
      <c r="L3" s="73" t="s">
        <v>862</v>
      </c>
      <c r="M3" s="76" t="s">
        <v>863</v>
      </c>
    </row>
    <row r="4" spans="2:13" ht="22.5" customHeight="1">
      <c r="B4" s="77" t="s">
        <v>868</v>
      </c>
      <c r="C4" s="78">
        <v>6334</v>
      </c>
      <c r="D4" s="78">
        <v>940</v>
      </c>
      <c r="E4" s="78">
        <v>1035</v>
      </c>
      <c r="F4" s="78">
        <v>1047</v>
      </c>
      <c r="G4" s="78">
        <v>1091</v>
      </c>
      <c r="H4" s="78">
        <v>1126</v>
      </c>
      <c r="I4" s="79">
        <v>1095</v>
      </c>
      <c r="J4" s="80">
        <v>3310</v>
      </c>
      <c r="K4" s="78">
        <v>1110</v>
      </c>
      <c r="L4" s="78">
        <v>1054</v>
      </c>
      <c r="M4" s="81">
        <v>1146</v>
      </c>
    </row>
    <row r="5" spans="2:13" ht="22.5" customHeight="1">
      <c r="B5" s="77" t="s">
        <v>869</v>
      </c>
      <c r="C5" s="82">
        <v>6137</v>
      </c>
      <c r="D5" s="82">
        <v>925</v>
      </c>
      <c r="E5" s="82">
        <v>946</v>
      </c>
      <c r="F5" s="82">
        <v>1027</v>
      </c>
      <c r="G5" s="82">
        <v>1049</v>
      </c>
      <c r="H5" s="82">
        <v>1079</v>
      </c>
      <c r="I5" s="79">
        <v>1111</v>
      </c>
      <c r="J5" s="83">
        <v>3230</v>
      </c>
      <c r="K5" s="82">
        <v>1079</v>
      </c>
      <c r="L5" s="82">
        <v>1104</v>
      </c>
      <c r="M5" s="81">
        <v>1047</v>
      </c>
    </row>
    <row r="6" spans="2:13" ht="22.5" customHeight="1">
      <c r="B6" s="77" t="s">
        <v>870</v>
      </c>
      <c r="C6" s="82">
        <v>5890</v>
      </c>
      <c r="D6" s="82">
        <v>902</v>
      </c>
      <c r="E6" s="82">
        <v>921</v>
      </c>
      <c r="F6" s="82">
        <v>932</v>
      </c>
      <c r="G6" s="82">
        <v>1013</v>
      </c>
      <c r="H6" s="82">
        <v>1044</v>
      </c>
      <c r="I6" s="79">
        <v>1078</v>
      </c>
      <c r="J6" s="83">
        <v>3251</v>
      </c>
      <c r="K6" s="82">
        <v>1090</v>
      </c>
      <c r="L6" s="82">
        <v>1070</v>
      </c>
      <c r="M6" s="81">
        <v>1091</v>
      </c>
    </row>
    <row r="7" spans="2:13" ht="22.5" customHeight="1">
      <c r="B7" s="77" t="s">
        <v>871</v>
      </c>
      <c r="C7" s="82">
        <v>5656</v>
      </c>
      <c r="D7" s="82">
        <v>868</v>
      </c>
      <c r="E7" s="84">
        <v>900</v>
      </c>
      <c r="F7" s="82">
        <v>919</v>
      </c>
      <c r="G7" s="82">
        <v>929</v>
      </c>
      <c r="H7" s="82">
        <v>1006</v>
      </c>
      <c r="I7" s="79">
        <v>1034</v>
      </c>
      <c r="J7" s="83">
        <v>3209</v>
      </c>
      <c r="K7" s="82">
        <v>1062</v>
      </c>
      <c r="L7" s="84">
        <v>1085</v>
      </c>
      <c r="M7" s="81">
        <v>1062</v>
      </c>
    </row>
    <row r="8" spans="2:13" ht="22.5" customHeight="1">
      <c r="B8" s="77" t="s">
        <v>872</v>
      </c>
      <c r="C8" s="82">
        <v>5515</v>
      </c>
      <c r="D8" s="82">
        <v>890</v>
      </c>
      <c r="E8" s="82">
        <v>872</v>
      </c>
      <c r="F8" s="82">
        <v>907</v>
      </c>
      <c r="G8" s="82">
        <v>917</v>
      </c>
      <c r="H8" s="82">
        <v>924</v>
      </c>
      <c r="I8" s="79">
        <v>1005</v>
      </c>
      <c r="J8" s="83">
        <v>3159</v>
      </c>
      <c r="K8" s="82">
        <v>1024</v>
      </c>
      <c r="L8" s="82">
        <v>1055</v>
      </c>
      <c r="M8" s="81">
        <v>1080</v>
      </c>
    </row>
    <row r="9" spans="2:13" ht="22.5" customHeight="1">
      <c r="B9" s="77" t="s">
        <v>873</v>
      </c>
      <c r="C9" s="82">
        <v>5312</v>
      </c>
      <c r="D9" s="82">
        <v>830</v>
      </c>
      <c r="E9" s="82">
        <v>892</v>
      </c>
      <c r="F9" s="82">
        <v>866</v>
      </c>
      <c r="G9" s="82">
        <v>893</v>
      </c>
      <c r="H9" s="82">
        <v>909</v>
      </c>
      <c r="I9" s="79">
        <v>922</v>
      </c>
      <c r="J9" s="83">
        <v>3054</v>
      </c>
      <c r="K9" s="82">
        <v>981</v>
      </c>
      <c r="L9" s="82">
        <v>1022</v>
      </c>
      <c r="M9" s="81">
        <v>1051</v>
      </c>
    </row>
    <row r="10" spans="2:13" ht="22.5" customHeight="1">
      <c r="B10" s="77" t="s">
        <v>874</v>
      </c>
      <c r="C10" s="82">
        <v>5214</v>
      </c>
      <c r="D10" s="82">
        <v>850</v>
      </c>
      <c r="E10" s="82">
        <v>833</v>
      </c>
      <c r="F10" s="82">
        <v>878</v>
      </c>
      <c r="G10" s="82">
        <v>857</v>
      </c>
      <c r="H10" s="82">
        <v>893</v>
      </c>
      <c r="I10" s="79">
        <v>903</v>
      </c>
      <c r="J10" s="83">
        <v>2894</v>
      </c>
      <c r="K10" s="82">
        <v>896</v>
      </c>
      <c r="L10" s="82">
        <v>980</v>
      </c>
      <c r="M10" s="81">
        <v>1018</v>
      </c>
    </row>
    <row r="11" spans="2:13" ht="22.5" customHeight="1">
      <c r="B11" s="77" t="s">
        <v>875</v>
      </c>
      <c r="C11" s="82">
        <f>23+5086</f>
        <v>5109</v>
      </c>
      <c r="D11" s="82">
        <f>1+827</f>
        <v>828</v>
      </c>
      <c r="E11" s="82">
        <f>5+840</f>
        <v>845</v>
      </c>
      <c r="F11" s="82">
        <f>4+821</f>
        <v>825</v>
      </c>
      <c r="G11" s="82">
        <f>2+873</f>
        <v>875</v>
      </c>
      <c r="H11" s="82">
        <f>4+846</f>
        <v>850</v>
      </c>
      <c r="I11" s="79">
        <f>7+879</f>
        <v>886</v>
      </c>
      <c r="J11" s="83">
        <f>13+2758</f>
        <v>2771</v>
      </c>
      <c r="K11" s="82">
        <f>2+888</f>
        <v>890</v>
      </c>
      <c r="L11" s="82">
        <f>3+894</f>
        <v>897</v>
      </c>
      <c r="M11" s="81">
        <f>8+976</f>
        <v>984</v>
      </c>
    </row>
    <row r="12" spans="2:13" ht="22.5" customHeight="1">
      <c r="B12" s="77" t="s">
        <v>876</v>
      </c>
      <c r="C12" s="82">
        <f>18+5037</f>
        <v>5055</v>
      </c>
      <c r="D12" s="82">
        <f>2+865</f>
        <v>867</v>
      </c>
      <c r="E12" s="82">
        <f>1+822</f>
        <v>823</v>
      </c>
      <c r="F12" s="82">
        <f>5+833</f>
        <v>838</v>
      </c>
      <c r="G12" s="82">
        <f>4+806</f>
        <v>810</v>
      </c>
      <c r="H12" s="82">
        <f>2+868</f>
        <v>870</v>
      </c>
      <c r="I12" s="79">
        <f>4+843</f>
        <v>847</v>
      </c>
      <c r="J12" s="83">
        <f>12+2649</f>
        <v>2661</v>
      </c>
      <c r="K12" s="82">
        <f>6+863</f>
        <v>869</v>
      </c>
      <c r="L12" s="82">
        <f>2+889</f>
        <v>891</v>
      </c>
      <c r="M12" s="81">
        <f>4+897</f>
        <v>901</v>
      </c>
    </row>
    <row r="13" spans="2:13" ht="22.5" customHeight="1">
      <c r="B13" s="77" t="s">
        <v>877</v>
      </c>
      <c r="C13" s="82">
        <f>25+5027</f>
        <v>5052</v>
      </c>
      <c r="D13" s="82">
        <f>5+863</f>
        <v>868</v>
      </c>
      <c r="E13" s="82">
        <f>5+861</f>
        <v>866</v>
      </c>
      <c r="F13" s="82">
        <f>2+817</f>
        <v>819</v>
      </c>
      <c r="G13" s="82">
        <f>6+824</f>
        <v>830</v>
      </c>
      <c r="H13" s="82">
        <f>5+790</f>
        <v>795</v>
      </c>
      <c r="I13" s="79">
        <f>2+872</f>
        <v>874</v>
      </c>
      <c r="J13" s="83">
        <f>12+2556</f>
        <v>2568</v>
      </c>
      <c r="K13" s="82">
        <f>4+815</f>
        <v>819</v>
      </c>
      <c r="L13" s="82">
        <f>6+865</f>
        <v>871</v>
      </c>
      <c r="M13" s="81">
        <f>2+876</f>
        <v>878</v>
      </c>
    </row>
    <row r="14" spans="2:13" ht="22.5" customHeight="1">
      <c r="B14" s="77" t="s">
        <v>878</v>
      </c>
      <c r="C14" s="82">
        <f>7963+46</f>
        <v>8009</v>
      </c>
      <c r="D14" s="82">
        <f>10+1346</f>
        <v>1356</v>
      </c>
      <c r="E14" s="82">
        <f>8+1315</f>
        <v>1323</v>
      </c>
      <c r="F14" s="82">
        <f>4+1307</f>
        <v>1311</v>
      </c>
      <c r="G14" s="82">
        <f>5+1305</f>
        <v>1310</v>
      </c>
      <c r="H14" s="82">
        <f>10+1348</f>
        <v>1358</v>
      </c>
      <c r="I14" s="79">
        <f>9+1342</f>
        <v>1351</v>
      </c>
      <c r="J14" s="83">
        <f>4197+23</f>
        <v>4220</v>
      </c>
      <c r="K14" s="82">
        <f>1+1380</f>
        <v>1381</v>
      </c>
      <c r="L14" s="82">
        <f>7+1376</f>
        <v>1383</v>
      </c>
      <c r="M14" s="81">
        <f>15+1441</f>
        <v>1456</v>
      </c>
    </row>
    <row r="15" spans="2:13" ht="22.5" customHeight="1">
      <c r="B15" s="77" t="s">
        <v>879</v>
      </c>
      <c r="C15" s="82">
        <f t="shared" ref="C15:C20" si="0">SUM(D15:I15)</f>
        <v>8063</v>
      </c>
      <c r="D15" s="82">
        <v>1290</v>
      </c>
      <c r="E15" s="82">
        <v>1382</v>
      </c>
      <c r="F15" s="82">
        <v>1351</v>
      </c>
      <c r="G15" s="82">
        <v>1325</v>
      </c>
      <c r="H15" s="82">
        <v>1335</v>
      </c>
      <c r="I15" s="79">
        <v>1380</v>
      </c>
      <c r="J15" s="83">
        <f t="shared" ref="J15:J20" si="1">SUM(K15:M15)</f>
        <v>4194</v>
      </c>
      <c r="K15" s="82">
        <v>1372</v>
      </c>
      <c r="L15" s="82">
        <v>1404</v>
      </c>
      <c r="M15" s="81">
        <v>1418</v>
      </c>
    </row>
    <row r="16" spans="2:13" ht="22.5" customHeight="1">
      <c r="B16" s="77" t="s">
        <v>880</v>
      </c>
      <c r="C16" s="82">
        <f t="shared" si="0"/>
        <v>8020</v>
      </c>
      <c r="D16" s="82">
        <v>1389</v>
      </c>
      <c r="E16" s="82">
        <v>1278</v>
      </c>
      <c r="F16" s="82">
        <v>1363</v>
      </c>
      <c r="G16" s="82">
        <v>1338</v>
      </c>
      <c r="H16" s="82">
        <v>1320</v>
      </c>
      <c r="I16" s="79">
        <v>1332</v>
      </c>
      <c r="J16" s="83">
        <f t="shared" si="1"/>
        <v>3887</v>
      </c>
      <c r="K16" s="82">
        <v>1235</v>
      </c>
      <c r="L16" s="82">
        <v>1248</v>
      </c>
      <c r="M16" s="81">
        <v>1404</v>
      </c>
    </row>
    <row r="17" spans="2:13" ht="22.5" customHeight="1">
      <c r="B17" s="77" t="s">
        <v>881</v>
      </c>
      <c r="C17" s="82">
        <f t="shared" si="0"/>
        <v>8058</v>
      </c>
      <c r="D17" s="82">
        <v>1326</v>
      </c>
      <c r="E17" s="82">
        <v>1390</v>
      </c>
      <c r="F17" s="82">
        <v>1288</v>
      </c>
      <c r="G17" s="82">
        <v>1381</v>
      </c>
      <c r="H17" s="82">
        <v>1348</v>
      </c>
      <c r="I17" s="79">
        <v>1325</v>
      </c>
      <c r="J17" s="83">
        <f t="shared" si="1"/>
        <v>3746</v>
      </c>
      <c r="K17" s="82">
        <v>1229</v>
      </c>
      <c r="L17" s="82">
        <v>1249</v>
      </c>
      <c r="M17" s="81">
        <v>1268</v>
      </c>
    </row>
    <row r="18" spans="2:13" ht="22.5" customHeight="1">
      <c r="B18" s="77" t="s">
        <v>882</v>
      </c>
      <c r="C18" s="82">
        <f t="shared" si="0"/>
        <v>7984</v>
      </c>
      <c r="D18" s="82">
        <v>1261</v>
      </c>
      <c r="E18" s="82">
        <v>1332</v>
      </c>
      <c r="F18" s="82">
        <v>1385</v>
      </c>
      <c r="G18" s="82">
        <v>1278</v>
      </c>
      <c r="H18" s="82">
        <v>1387</v>
      </c>
      <c r="I18" s="79">
        <v>1341</v>
      </c>
      <c r="J18" s="83">
        <f t="shared" si="1"/>
        <v>3679</v>
      </c>
      <c r="K18" s="82">
        <v>1190</v>
      </c>
      <c r="L18" s="82">
        <v>1238</v>
      </c>
      <c r="M18" s="81">
        <v>1251</v>
      </c>
    </row>
    <row r="19" spans="2:13" ht="22.5" customHeight="1">
      <c r="B19" s="77" t="s">
        <v>883</v>
      </c>
      <c r="C19" s="82">
        <f t="shared" si="0"/>
        <v>7840</v>
      </c>
      <c r="D19" s="82">
        <v>1223</v>
      </c>
      <c r="E19" s="82">
        <v>1240</v>
      </c>
      <c r="F19" s="82">
        <v>1321</v>
      </c>
      <c r="G19" s="82">
        <v>1383</v>
      </c>
      <c r="H19" s="82">
        <v>1282</v>
      </c>
      <c r="I19" s="79">
        <v>1391</v>
      </c>
      <c r="J19" s="83">
        <f t="shared" si="1"/>
        <v>3634</v>
      </c>
      <c r="K19" s="82">
        <v>1199</v>
      </c>
      <c r="L19" s="82">
        <v>1196</v>
      </c>
      <c r="M19" s="81">
        <v>1239</v>
      </c>
    </row>
    <row r="20" spans="2:13" ht="22.5" customHeight="1">
      <c r="B20" s="77" t="s">
        <v>884</v>
      </c>
      <c r="C20" s="82">
        <f t="shared" si="0"/>
        <v>7696</v>
      </c>
      <c r="D20" s="82">
        <v>1242</v>
      </c>
      <c r="E20" s="82">
        <v>1218</v>
      </c>
      <c r="F20" s="82">
        <v>1235</v>
      </c>
      <c r="G20" s="82">
        <v>1323</v>
      </c>
      <c r="H20" s="82">
        <v>1384</v>
      </c>
      <c r="I20" s="79">
        <v>1294</v>
      </c>
      <c r="J20" s="83">
        <f t="shared" si="1"/>
        <v>3657</v>
      </c>
      <c r="K20" s="82">
        <v>1246</v>
      </c>
      <c r="L20" s="82">
        <v>1206</v>
      </c>
      <c r="M20" s="81">
        <v>1205</v>
      </c>
    </row>
    <row r="21" spans="2:13" ht="22.5" customHeight="1">
      <c r="B21" s="77" t="s">
        <v>885</v>
      </c>
      <c r="C21" s="82">
        <v>7532</v>
      </c>
      <c r="D21" s="82">
        <v>1146</v>
      </c>
      <c r="E21" s="82">
        <v>1236</v>
      </c>
      <c r="F21" s="82">
        <v>1210</v>
      </c>
      <c r="G21" s="82">
        <v>1231</v>
      </c>
      <c r="H21" s="82">
        <v>1318</v>
      </c>
      <c r="I21" s="79">
        <v>1391</v>
      </c>
      <c r="J21" s="83">
        <v>3605</v>
      </c>
      <c r="K21" s="82">
        <v>1156</v>
      </c>
      <c r="L21" s="82">
        <v>1247</v>
      </c>
      <c r="M21" s="81">
        <v>1202</v>
      </c>
    </row>
    <row r="22" spans="2:13" ht="22.5" customHeight="1">
      <c r="B22" s="77" t="s">
        <v>886</v>
      </c>
      <c r="C22" s="82">
        <v>7343</v>
      </c>
      <c r="D22" s="82">
        <v>1194</v>
      </c>
      <c r="E22" s="82">
        <v>1151</v>
      </c>
      <c r="F22" s="82">
        <v>1238</v>
      </c>
      <c r="G22" s="82">
        <v>1210</v>
      </c>
      <c r="H22" s="82">
        <v>1229</v>
      </c>
      <c r="I22" s="79">
        <v>1321</v>
      </c>
      <c r="J22" s="83">
        <v>3643</v>
      </c>
      <c r="K22" s="82">
        <v>1239</v>
      </c>
      <c r="L22" s="82">
        <v>1156</v>
      </c>
      <c r="M22" s="81">
        <v>1248</v>
      </c>
    </row>
    <row r="23" spans="2:13" ht="22.5" customHeight="1">
      <c r="B23" s="77" t="s">
        <v>887</v>
      </c>
      <c r="C23" s="82">
        <v>7209</v>
      </c>
      <c r="D23" s="82">
        <v>1178</v>
      </c>
      <c r="E23" s="82">
        <v>1198</v>
      </c>
      <c r="F23" s="82">
        <v>1156</v>
      </c>
      <c r="G23" s="82">
        <v>1244</v>
      </c>
      <c r="H23" s="82">
        <v>1206</v>
      </c>
      <c r="I23" s="79">
        <v>1227</v>
      </c>
      <c r="J23" s="83">
        <v>3579</v>
      </c>
      <c r="K23" s="82">
        <v>1178</v>
      </c>
      <c r="L23" s="82">
        <v>1242</v>
      </c>
      <c r="M23" s="81">
        <v>1159</v>
      </c>
    </row>
    <row r="24" spans="2:13" ht="22.5" customHeight="1">
      <c r="B24" s="77" t="s">
        <v>888</v>
      </c>
      <c r="C24" s="82">
        <f>SUM(D24:I24)</f>
        <v>7180</v>
      </c>
      <c r="D24" s="82">
        <v>1223</v>
      </c>
      <c r="E24" s="82">
        <v>1171</v>
      </c>
      <c r="F24" s="82">
        <v>1198</v>
      </c>
      <c r="G24" s="82">
        <v>1148</v>
      </c>
      <c r="H24" s="82">
        <v>1238</v>
      </c>
      <c r="I24" s="79">
        <v>1202</v>
      </c>
      <c r="J24" s="83">
        <f>SUM(K24:M24)</f>
        <v>3510</v>
      </c>
      <c r="K24" s="82">
        <v>1087</v>
      </c>
      <c r="L24" s="82">
        <v>1177</v>
      </c>
      <c r="M24" s="81">
        <v>1246</v>
      </c>
    </row>
    <row r="25" spans="2:13" ht="22.5" customHeight="1">
      <c r="B25" s="77" t="s">
        <v>889</v>
      </c>
      <c r="C25" s="82">
        <v>7067</v>
      </c>
      <c r="D25" s="82">
        <v>1114</v>
      </c>
      <c r="E25" s="82">
        <v>1216</v>
      </c>
      <c r="F25" s="82">
        <v>1168</v>
      </c>
      <c r="G25" s="82">
        <v>1198</v>
      </c>
      <c r="H25" s="82">
        <v>1147</v>
      </c>
      <c r="I25" s="79">
        <v>1224</v>
      </c>
      <c r="J25" s="83">
        <f>SUM(K25:M25)</f>
        <v>3323</v>
      </c>
      <c r="K25" s="82">
        <v>1062</v>
      </c>
      <c r="L25" s="82">
        <v>1086</v>
      </c>
      <c r="M25" s="81">
        <v>1175</v>
      </c>
    </row>
    <row r="26" spans="2:13" ht="22.5" customHeight="1">
      <c r="B26" s="77" t="s">
        <v>890</v>
      </c>
      <c r="C26" s="82">
        <v>6973</v>
      </c>
      <c r="D26" s="82">
        <v>1132</v>
      </c>
      <c r="E26" s="82">
        <v>1116</v>
      </c>
      <c r="F26" s="82">
        <v>1217</v>
      </c>
      <c r="G26" s="82">
        <v>1167</v>
      </c>
      <c r="H26" s="82">
        <v>1196</v>
      </c>
      <c r="I26" s="79">
        <v>1145</v>
      </c>
      <c r="J26" s="83">
        <v>3238</v>
      </c>
      <c r="K26" s="82">
        <v>1089</v>
      </c>
      <c r="L26" s="82">
        <v>1063</v>
      </c>
      <c r="M26" s="81">
        <v>1086</v>
      </c>
    </row>
    <row r="27" spans="2:13" ht="22.5" customHeight="1">
      <c r="B27" s="77" t="s">
        <v>891</v>
      </c>
      <c r="C27" s="82">
        <v>6983</v>
      </c>
      <c r="D27" s="82">
        <v>1142</v>
      </c>
      <c r="E27" s="82">
        <v>1135</v>
      </c>
      <c r="F27" s="82">
        <v>1120</v>
      </c>
      <c r="G27" s="82">
        <v>1219</v>
      </c>
      <c r="H27" s="82">
        <v>1174</v>
      </c>
      <c r="I27" s="79">
        <v>1193</v>
      </c>
      <c r="J27" s="83">
        <v>3173</v>
      </c>
      <c r="K27" s="82">
        <v>1019</v>
      </c>
      <c r="L27" s="82">
        <v>1086</v>
      </c>
      <c r="M27" s="81">
        <v>1068</v>
      </c>
    </row>
    <row r="28" spans="2:13" ht="22.5" customHeight="1">
      <c r="B28" s="77" t="s">
        <v>892</v>
      </c>
      <c r="C28" s="82">
        <f>SUM(D28:I28)</f>
        <v>6876</v>
      </c>
      <c r="D28" s="82">
        <v>1086</v>
      </c>
      <c r="E28" s="82">
        <v>1150</v>
      </c>
      <c r="F28" s="82">
        <v>1127</v>
      </c>
      <c r="G28" s="82">
        <v>1120</v>
      </c>
      <c r="H28" s="82">
        <v>1225</v>
      </c>
      <c r="I28" s="79">
        <v>1168</v>
      </c>
      <c r="J28" s="83">
        <f>SUM(K28:M28)</f>
        <v>3172</v>
      </c>
      <c r="K28" s="82">
        <v>1061</v>
      </c>
      <c r="L28" s="82">
        <v>1023</v>
      </c>
      <c r="M28" s="81">
        <v>1088</v>
      </c>
    </row>
    <row r="29" spans="2:13" ht="22.5" customHeight="1">
      <c r="B29" s="77" t="s">
        <v>893</v>
      </c>
      <c r="C29" s="82">
        <f>SUM(D29:I29)</f>
        <v>6740</v>
      </c>
      <c r="D29" s="82">
        <v>1069</v>
      </c>
      <c r="E29" s="82">
        <v>1072</v>
      </c>
      <c r="F29" s="82">
        <v>1141</v>
      </c>
      <c r="G29" s="82">
        <v>1121</v>
      </c>
      <c r="H29" s="82">
        <v>1117</v>
      </c>
      <c r="I29" s="79">
        <v>1220</v>
      </c>
      <c r="J29" s="83">
        <f>SUM(K29:M29)</f>
        <v>3127</v>
      </c>
      <c r="K29" s="82">
        <v>1042</v>
      </c>
      <c r="L29" s="82">
        <v>1061</v>
      </c>
      <c r="M29" s="81">
        <v>1024</v>
      </c>
    </row>
    <row r="30" spans="2:13" ht="22.5" customHeight="1">
      <c r="B30" s="77" t="s">
        <v>980</v>
      </c>
      <c r="C30" s="82">
        <f>SUM(D30:I30)</f>
        <v>6579</v>
      </c>
      <c r="D30" s="82">
        <v>1065</v>
      </c>
      <c r="E30" s="82">
        <v>1067</v>
      </c>
      <c r="F30" s="82">
        <v>1082</v>
      </c>
      <c r="G30" s="82">
        <v>1133</v>
      </c>
      <c r="H30" s="82">
        <v>1116</v>
      </c>
      <c r="I30" s="79">
        <v>1116</v>
      </c>
      <c r="J30" s="83">
        <f>SUM(K30:M30)</f>
        <v>3178</v>
      </c>
      <c r="K30" s="82">
        <v>1079</v>
      </c>
      <c r="L30" s="82">
        <v>1038</v>
      </c>
      <c r="M30" s="81">
        <v>1061</v>
      </c>
    </row>
    <row r="31" spans="2:13" ht="22.5" customHeight="1">
      <c r="B31" s="77" t="s">
        <v>1131</v>
      </c>
      <c r="C31" s="82">
        <f>SUM(D31:I31)</f>
        <v>6500</v>
      </c>
      <c r="D31" s="82">
        <v>1031</v>
      </c>
      <c r="E31" s="82">
        <v>1066</v>
      </c>
      <c r="F31" s="82">
        <v>1064</v>
      </c>
      <c r="G31" s="82">
        <v>1085</v>
      </c>
      <c r="H31" s="82">
        <v>1131</v>
      </c>
      <c r="I31" s="79">
        <v>1123</v>
      </c>
      <c r="J31" s="83">
        <f>SUM(K31:M31)</f>
        <v>3106</v>
      </c>
      <c r="K31" s="82">
        <v>988</v>
      </c>
      <c r="L31" s="82">
        <v>1080</v>
      </c>
      <c r="M31" s="81">
        <v>1038</v>
      </c>
    </row>
    <row r="32" spans="2:13" ht="22.5" customHeight="1">
      <c r="B32" s="545" t="s">
        <v>1177</v>
      </c>
      <c r="C32" s="546">
        <f>SUM(D32:I32)</f>
        <v>6395</v>
      </c>
      <c r="D32" s="546">
        <v>1004</v>
      </c>
      <c r="E32" s="546">
        <v>1037</v>
      </c>
      <c r="F32" s="546">
        <v>1059</v>
      </c>
      <c r="G32" s="546">
        <v>1065</v>
      </c>
      <c r="H32" s="546">
        <v>1089</v>
      </c>
      <c r="I32" s="547">
        <v>1141</v>
      </c>
      <c r="J32" s="548">
        <f>SUM(K32:M32)</f>
        <v>3064</v>
      </c>
      <c r="K32" s="546">
        <v>997</v>
      </c>
      <c r="L32" s="546">
        <v>987</v>
      </c>
      <c r="M32" s="549">
        <v>1080</v>
      </c>
    </row>
    <row r="33" spans="2:13" ht="22.5" customHeight="1">
      <c r="B33" s="545" t="s">
        <v>1182</v>
      </c>
      <c r="C33" s="546">
        <v>6215</v>
      </c>
      <c r="D33" s="546">
        <v>960</v>
      </c>
      <c r="E33" s="546">
        <v>997</v>
      </c>
      <c r="F33" s="546">
        <v>1035</v>
      </c>
      <c r="G33" s="546">
        <v>1061</v>
      </c>
      <c r="H33" s="546">
        <v>1072</v>
      </c>
      <c r="I33" s="547">
        <v>1090</v>
      </c>
      <c r="J33" s="548">
        <v>3005</v>
      </c>
      <c r="K33" s="546">
        <v>1014</v>
      </c>
      <c r="L33" s="546">
        <v>996</v>
      </c>
      <c r="M33" s="549">
        <v>995</v>
      </c>
    </row>
    <row r="34" spans="2:13" ht="22.5" customHeight="1" thickBot="1">
      <c r="B34" s="640" t="s">
        <v>1183</v>
      </c>
      <c r="C34" s="641">
        <v>6065</v>
      </c>
      <c r="D34" s="641">
        <v>929</v>
      </c>
      <c r="E34" s="641">
        <v>960</v>
      </c>
      <c r="F34" s="641">
        <v>1002</v>
      </c>
      <c r="G34" s="641">
        <v>1042</v>
      </c>
      <c r="H34" s="641">
        <v>1060</v>
      </c>
      <c r="I34" s="642">
        <v>1072</v>
      </c>
      <c r="J34" s="643">
        <v>2978</v>
      </c>
      <c r="K34" s="641">
        <v>967</v>
      </c>
      <c r="L34" s="641">
        <v>1015</v>
      </c>
      <c r="M34" s="644">
        <v>996</v>
      </c>
    </row>
    <row r="35" spans="2:13" ht="9" customHeight="1">
      <c r="B35" s="645"/>
      <c r="C35" s="547"/>
      <c r="D35" s="547"/>
      <c r="E35" s="547"/>
      <c r="F35" s="547"/>
      <c r="G35" s="547"/>
      <c r="H35" s="547"/>
      <c r="I35" s="547"/>
      <c r="J35" s="547"/>
      <c r="K35" s="547"/>
      <c r="L35" s="547"/>
      <c r="M35" s="547"/>
    </row>
    <row r="36" spans="2:13" ht="18" customHeight="1">
      <c r="B36" s="646" t="s">
        <v>974</v>
      </c>
      <c r="C36" s="547"/>
      <c r="D36" s="547"/>
      <c r="E36" s="547"/>
      <c r="F36" s="547"/>
      <c r="G36" s="547"/>
      <c r="H36" s="547"/>
      <c r="I36" s="547"/>
      <c r="J36" s="547"/>
      <c r="K36" s="547"/>
      <c r="L36" s="547"/>
      <c r="M36" s="547"/>
    </row>
    <row r="37" spans="2:13" ht="18" customHeight="1">
      <c r="B37" s="646" t="s">
        <v>975</v>
      </c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</row>
    <row r="38" spans="2:13" ht="18" customHeight="1">
      <c r="B38" s="85" t="s">
        <v>976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2:13" ht="18" customHeight="1">
      <c r="B39" s="86" t="s">
        <v>907</v>
      </c>
    </row>
  </sheetData>
  <mergeCells count="1">
    <mergeCell ref="B1:M1"/>
  </mergeCells>
  <phoneticPr fontId="3"/>
  <pageMargins left="0.59055118110236227" right="0.19685039370078741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J29"/>
  <sheetViews>
    <sheetView showGridLines="0" view="pageBreakPreview" zoomScaleNormal="100" zoomScaleSheetLayoutView="100" workbookViewId="0">
      <selection activeCell="B1" sqref="B1:J1"/>
    </sheetView>
  </sheetViews>
  <sheetFormatPr defaultColWidth="9" defaultRowHeight="13"/>
  <cols>
    <col min="1" max="1" width="1.90625" style="135" customWidth="1"/>
    <col min="2" max="2" width="15.6328125" style="135" customWidth="1"/>
    <col min="3" max="10" width="9" style="135"/>
    <col min="11" max="11" width="1" style="135" customWidth="1"/>
    <col min="12" max="16384" width="9" style="135"/>
  </cols>
  <sheetData>
    <row r="1" spans="2:10" ht="24" customHeight="1">
      <c r="B1" s="710" t="s">
        <v>589</v>
      </c>
      <c r="C1" s="710"/>
      <c r="D1" s="710"/>
      <c r="E1" s="710"/>
      <c r="F1" s="710"/>
      <c r="G1" s="710"/>
      <c r="H1" s="710"/>
      <c r="I1" s="710"/>
      <c r="J1" s="710"/>
    </row>
    <row r="2" spans="2:10" ht="24" customHeight="1">
      <c r="B2" s="136"/>
      <c r="C2" s="136"/>
      <c r="D2" s="136"/>
      <c r="E2" s="136"/>
      <c r="F2" s="136"/>
      <c r="G2" s="136"/>
      <c r="H2" s="136"/>
      <c r="I2" s="136"/>
      <c r="J2" s="136"/>
    </row>
    <row r="3" spans="2:10" ht="24" customHeight="1" thickBot="1">
      <c r="B3" s="137"/>
      <c r="C3" s="52"/>
      <c r="D3" s="31"/>
      <c r="E3" s="31"/>
      <c r="F3" s="31"/>
      <c r="G3" s="31"/>
      <c r="H3" s="52"/>
      <c r="I3" s="52"/>
      <c r="J3" s="138" t="s">
        <v>590</v>
      </c>
    </row>
    <row r="4" spans="2:10" ht="30" customHeight="1">
      <c r="B4" s="139" t="s">
        <v>591</v>
      </c>
      <c r="C4" s="140" t="s">
        <v>592</v>
      </c>
      <c r="D4" s="141" t="s">
        <v>593</v>
      </c>
      <c r="E4" s="141" t="s">
        <v>594</v>
      </c>
      <c r="F4" s="141" t="s">
        <v>595</v>
      </c>
      <c r="G4" s="141" t="s">
        <v>596</v>
      </c>
      <c r="H4" s="141" t="s">
        <v>597</v>
      </c>
      <c r="I4" s="141" t="s">
        <v>598</v>
      </c>
      <c r="J4" s="142" t="s">
        <v>599</v>
      </c>
    </row>
    <row r="5" spans="2:10" ht="36" customHeight="1">
      <c r="B5" s="143" t="s">
        <v>600</v>
      </c>
      <c r="C5" s="144">
        <f>SUM(C6:C24)</f>
        <v>491</v>
      </c>
      <c r="D5" s="20">
        <f t="shared" ref="D5:I5" si="0">SUM(D6:D24)</f>
        <v>453</v>
      </c>
      <c r="E5" s="20">
        <f t="shared" si="0"/>
        <v>365</v>
      </c>
      <c r="F5" s="20">
        <f t="shared" si="0"/>
        <v>367</v>
      </c>
      <c r="G5" s="20">
        <f t="shared" si="0"/>
        <v>357</v>
      </c>
      <c r="H5" s="20">
        <f t="shared" si="0"/>
        <v>357</v>
      </c>
      <c r="I5" s="20">
        <f t="shared" si="0"/>
        <v>340</v>
      </c>
      <c r="J5" s="145">
        <f>SUM(J6:J24)</f>
        <v>464</v>
      </c>
    </row>
    <row r="6" spans="2:10" ht="36" customHeight="1">
      <c r="B6" s="146" t="s">
        <v>601</v>
      </c>
      <c r="C6" s="147">
        <v>12</v>
      </c>
      <c r="D6" s="148">
        <v>6</v>
      </c>
      <c r="E6" s="149">
        <v>8</v>
      </c>
      <c r="F6" s="149">
        <v>9</v>
      </c>
      <c r="G6" s="150">
        <v>9</v>
      </c>
      <c r="H6" s="148">
        <v>3</v>
      </c>
      <c r="I6" s="148">
        <v>4</v>
      </c>
      <c r="J6" s="151">
        <v>6</v>
      </c>
    </row>
    <row r="7" spans="2:10" ht="36" customHeight="1">
      <c r="B7" s="152" t="s">
        <v>602</v>
      </c>
      <c r="C7" s="147" t="s">
        <v>603</v>
      </c>
      <c r="D7" s="149" t="s">
        <v>603</v>
      </c>
      <c r="E7" s="149" t="s">
        <v>603</v>
      </c>
      <c r="F7" s="149" t="s">
        <v>603</v>
      </c>
      <c r="G7" s="150">
        <v>1</v>
      </c>
      <c r="H7" s="148">
        <v>1</v>
      </c>
      <c r="I7" s="149" t="s">
        <v>603</v>
      </c>
      <c r="J7" s="153" t="s">
        <v>603</v>
      </c>
    </row>
    <row r="8" spans="2:10" ht="36" customHeight="1">
      <c r="B8" s="152" t="s">
        <v>604</v>
      </c>
      <c r="C8" s="154">
        <v>5</v>
      </c>
      <c r="D8" s="155">
        <v>2</v>
      </c>
      <c r="E8" s="149">
        <v>2</v>
      </c>
      <c r="F8" s="149">
        <v>3</v>
      </c>
      <c r="G8" s="149" t="s">
        <v>603</v>
      </c>
      <c r="H8" s="148">
        <v>1</v>
      </c>
      <c r="I8" s="149" t="s">
        <v>603</v>
      </c>
      <c r="J8" s="153">
        <v>1</v>
      </c>
    </row>
    <row r="9" spans="2:10" ht="36" customHeight="1">
      <c r="B9" s="152" t="s">
        <v>605</v>
      </c>
      <c r="C9" s="147">
        <v>1</v>
      </c>
      <c r="D9" s="149" t="s">
        <v>603</v>
      </c>
      <c r="E9" s="149" t="s">
        <v>603</v>
      </c>
      <c r="F9" s="149" t="s">
        <v>603</v>
      </c>
      <c r="G9" s="150">
        <v>1</v>
      </c>
      <c r="H9" s="149" t="s">
        <v>603</v>
      </c>
      <c r="I9" s="149" t="s">
        <v>603</v>
      </c>
      <c r="J9" s="153" t="s">
        <v>603</v>
      </c>
    </row>
    <row r="10" spans="2:10" ht="36" customHeight="1">
      <c r="B10" s="152" t="s">
        <v>606</v>
      </c>
      <c r="C10" s="147">
        <v>65</v>
      </c>
      <c r="D10" s="155">
        <v>66</v>
      </c>
      <c r="E10" s="149">
        <v>59</v>
      </c>
      <c r="F10" s="149">
        <v>59</v>
      </c>
      <c r="G10" s="150">
        <v>41</v>
      </c>
      <c r="H10" s="148">
        <v>44</v>
      </c>
      <c r="I10" s="148">
        <v>33</v>
      </c>
      <c r="J10" s="151">
        <v>30</v>
      </c>
    </row>
    <row r="11" spans="2:10" ht="36" customHeight="1">
      <c r="B11" s="152" t="s">
        <v>607</v>
      </c>
      <c r="C11" s="147">
        <v>124</v>
      </c>
      <c r="D11" s="149">
        <v>120</v>
      </c>
      <c r="E11" s="149">
        <v>88</v>
      </c>
      <c r="F11" s="149">
        <v>88</v>
      </c>
      <c r="G11" s="150">
        <v>86</v>
      </c>
      <c r="H11" s="148">
        <v>85</v>
      </c>
      <c r="I11" s="148">
        <v>97</v>
      </c>
      <c r="J11" s="151">
        <v>145</v>
      </c>
    </row>
    <row r="12" spans="2:10" ht="36" customHeight="1">
      <c r="B12" s="156" t="s">
        <v>608</v>
      </c>
      <c r="C12" s="157">
        <v>5</v>
      </c>
      <c r="D12" s="158">
        <v>7</v>
      </c>
      <c r="E12" s="159">
        <v>1</v>
      </c>
      <c r="F12" s="159">
        <v>1</v>
      </c>
      <c r="G12" s="160">
        <v>6</v>
      </c>
      <c r="H12" s="158">
        <v>1</v>
      </c>
      <c r="I12" s="159">
        <v>1</v>
      </c>
      <c r="J12" s="161">
        <v>2</v>
      </c>
    </row>
    <row r="13" spans="2:10" ht="20.149999999999999" customHeight="1">
      <c r="B13" s="162" t="s">
        <v>609</v>
      </c>
      <c r="C13" s="788">
        <v>11</v>
      </c>
      <c r="D13" s="790">
        <v>12</v>
      </c>
      <c r="E13" s="790">
        <v>12</v>
      </c>
      <c r="F13" s="790">
        <v>12</v>
      </c>
      <c r="G13" s="792">
        <v>14</v>
      </c>
      <c r="H13" s="163" t="s">
        <v>603</v>
      </c>
      <c r="I13" s="20">
        <v>4</v>
      </c>
      <c r="J13" s="145">
        <v>3</v>
      </c>
    </row>
    <row r="14" spans="2:10" ht="20.149999999999999" customHeight="1">
      <c r="B14" s="164" t="s">
        <v>610</v>
      </c>
      <c r="C14" s="789"/>
      <c r="D14" s="791"/>
      <c r="E14" s="791"/>
      <c r="F14" s="791"/>
      <c r="G14" s="793"/>
      <c r="H14" s="159">
        <v>12</v>
      </c>
      <c r="I14" s="159">
        <v>6</v>
      </c>
      <c r="J14" s="161">
        <v>10</v>
      </c>
    </row>
    <row r="15" spans="2:10" ht="20.149999999999999" customHeight="1">
      <c r="B15" s="162" t="s">
        <v>611</v>
      </c>
      <c r="C15" s="788">
        <v>100</v>
      </c>
      <c r="D15" s="790">
        <v>79</v>
      </c>
      <c r="E15" s="790">
        <v>72</v>
      </c>
      <c r="F15" s="790">
        <v>72</v>
      </c>
      <c r="G15" s="792">
        <v>79</v>
      </c>
      <c r="H15" s="20">
        <v>69</v>
      </c>
      <c r="I15" s="20">
        <v>56</v>
      </c>
      <c r="J15" s="145">
        <v>66</v>
      </c>
    </row>
    <row r="16" spans="2:10" ht="20.149999999999999" customHeight="1">
      <c r="B16" s="164" t="s">
        <v>612</v>
      </c>
      <c r="C16" s="789"/>
      <c r="D16" s="791"/>
      <c r="E16" s="791"/>
      <c r="F16" s="791"/>
      <c r="G16" s="793"/>
      <c r="H16" s="159">
        <v>23</v>
      </c>
      <c r="I16" s="159">
        <v>24</v>
      </c>
      <c r="J16" s="161">
        <v>21</v>
      </c>
    </row>
    <row r="17" spans="2:10" ht="20.149999999999999" customHeight="1">
      <c r="B17" s="165" t="s">
        <v>613</v>
      </c>
      <c r="C17" s="166">
        <v>12</v>
      </c>
      <c r="D17" s="163">
        <v>10</v>
      </c>
      <c r="E17" s="163">
        <v>10</v>
      </c>
      <c r="F17" s="163">
        <v>10</v>
      </c>
      <c r="G17" s="167">
        <v>4</v>
      </c>
      <c r="H17" s="20">
        <v>5</v>
      </c>
      <c r="I17" s="163" t="s">
        <v>603</v>
      </c>
      <c r="J17" s="168">
        <v>11</v>
      </c>
    </row>
    <row r="18" spans="2:10" ht="20.149999999999999" customHeight="1">
      <c r="B18" s="169" t="s">
        <v>614</v>
      </c>
      <c r="C18" s="157">
        <v>1</v>
      </c>
      <c r="D18" s="158">
        <v>1</v>
      </c>
      <c r="E18" s="158" t="s">
        <v>603</v>
      </c>
      <c r="F18" s="158" t="s">
        <v>603</v>
      </c>
      <c r="G18" s="170">
        <v>1</v>
      </c>
      <c r="H18" s="158" t="s">
        <v>603</v>
      </c>
      <c r="I18" s="158" t="s">
        <v>603</v>
      </c>
      <c r="J18" s="171" t="s">
        <v>603</v>
      </c>
    </row>
    <row r="19" spans="2:10" ht="20.149999999999999" customHeight="1">
      <c r="B19" s="162" t="s">
        <v>615</v>
      </c>
      <c r="C19" s="788">
        <v>132</v>
      </c>
      <c r="D19" s="790">
        <v>121</v>
      </c>
      <c r="E19" s="790">
        <v>81</v>
      </c>
      <c r="F19" s="790">
        <v>81</v>
      </c>
      <c r="G19" s="792">
        <v>108</v>
      </c>
      <c r="H19" s="20">
        <v>35</v>
      </c>
      <c r="I19" s="20">
        <v>38</v>
      </c>
      <c r="J19" s="145">
        <v>49</v>
      </c>
    </row>
    <row r="20" spans="2:10" ht="20.149999999999999" customHeight="1">
      <c r="B20" s="172" t="s">
        <v>616</v>
      </c>
      <c r="C20" s="794"/>
      <c r="D20" s="795"/>
      <c r="E20" s="795"/>
      <c r="F20" s="795"/>
      <c r="G20" s="796"/>
      <c r="H20" s="149" t="s">
        <v>603</v>
      </c>
      <c r="I20" s="148">
        <v>1</v>
      </c>
      <c r="J20" s="153" t="s">
        <v>603</v>
      </c>
    </row>
    <row r="21" spans="2:10" ht="20.149999999999999" customHeight="1">
      <c r="B21" s="172" t="s">
        <v>617</v>
      </c>
      <c r="C21" s="794"/>
      <c r="D21" s="795"/>
      <c r="E21" s="795"/>
      <c r="F21" s="795"/>
      <c r="G21" s="796"/>
      <c r="H21" s="148">
        <v>14</v>
      </c>
      <c r="I21" s="148">
        <v>25</v>
      </c>
      <c r="J21" s="151">
        <v>20</v>
      </c>
    </row>
    <row r="22" spans="2:10" ht="20.149999999999999" customHeight="1">
      <c r="B22" s="169" t="s">
        <v>618</v>
      </c>
      <c r="C22" s="789"/>
      <c r="D22" s="791"/>
      <c r="E22" s="791"/>
      <c r="F22" s="791"/>
      <c r="G22" s="793"/>
      <c r="H22" s="159">
        <v>49</v>
      </c>
      <c r="I22" s="159">
        <v>33</v>
      </c>
      <c r="J22" s="161">
        <v>65</v>
      </c>
    </row>
    <row r="23" spans="2:10" ht="20.149999999999999" customHeight="1">
      <c r="B23" s="165" t="s">
        <v>619</v>
      </c>
      <c r="C23" s="166">
        <v>23</v>
      </c>
      <c r="D23" s="163">
        <v>27</v>
      </c>
      <c r="E23" s="163">
        <v>32</v>
      </c>
      <c r="F23" s="163">
        <v>32</v>
      </c>
      <c r="G23" s="167">
        <v>6</v>
      </c>
      <c r="H23" s="20">
        <v>15</v>
      </c>
      <c r="I23" s="20">
        <v>18</v>
      </c>
      <c r="J23" s="145">
        <v>31</v>
      </c>
    </row>
    <row r="24" spans="2:10" ht="20.149999999999999" customHeight="1" thickBot="1">
      <c r="B24" s="173" t="s">
        <v>620</v>
      </c>
      <c r="C24" s="174" t="s">
        <v>603</v>
      </c>
      <c r="D24" s="175">
        <v>2</v>
      </c>
      <c r="E24" s="175" t="s">
        <v>603</v>
      </c>
      <c r="F24" s="175" t="s">
        <v>603</v>
      </c>
      <c r="G24" s="176">
        <v>1</v>
      </c>
      <c r="H24" s="175" t="s">
        <v>603</v>
      </c>
      <c r="I24" s="175" t="s">
        <v>603</v>
      </c>
      <c r="J24" s="177">
        <v>4</v>
      </c>
    </row>
    <row r="25" spans="2:10" ht="9" customHeight="1">
      <c r="B25" s="178"/>
      <c r="C25" s="179"/>
      <c r="D25" s="179"/>
      <c r="E25" s="179"/>
      <c r="F25" s="179"/>
      <c r="G25" s="180"/>
      <c r="H25" s="179"/>
      <c r="I25" s="179"/>
      <c r="J25" s="179"/>
    </row>
    <row r="26" spans="2:10" ht="18" customHeight="1">
      <c r="B26" s="52" t="s">
        <v>953</v>
      </c>
      <c r="C26" s="52"/>
      <c r="D26" s="137"/>
      <c r="E26" s="137"/>
      <c r="F26" s="137"/>
      <c r="G26" s="137"/>
      <c r="H26" s="52"/>
      <c r="I26" s="52"/>
      <c r="J26" s="52"/>
    </row>
    <row r="27" spans="2:10" ht="18" customHeight="1">
      <c r="B27" s="52" t="s">
        <v>954</v>
      </c>
      <c r="C27" s="52"/>
      <c r="D27" s="52"/>
      <c r="E27" s="52"/>
      <c r="F27" s="52"/>
      <c r="G27" s="52"/>
      <c r="H27" s="52"/>
      <c r="I27" s="52"/>
      <c r="J27" s="52"/>
    </row>
    <row r="28" spans="2:10" ht="18" customHeight="1">
      <c r="B28" s="52" t="s">
        <v>955</v>
      </c>
      <c r="C28" s="52"/>
      <c r="D28" s="52"/>
      <c r="E28" s="52"/>
      <c r="F28" s="52"/>
      <c r="G28" s="52"/>
      <c r="H28" s="52"/>
      <c r="I28" s="52"/>
      <c r="J28" s="52"/>
    </row>
    <row r="29" spans="2:10" ht="18" customHeight="1">
      <c r="B29" s="52" t="s">
        <v>621</v>
      </c>
      <c r="C29" s="52"/>
      <c r="D29" s="52"/>
      <c r="E29" s="52"/>
      <c r="F29" s="52"/>
      <c r="G29" s="52"/>
      <c r="H29" s="52"/>
      <c r="I29" s="52"/>
      <c r="J29" s="52"/>
    </row>
  </sheetData>
  <mergeCells count="16">
    <mergeCell ref="C15:C16"/>
    <mergeCell ref="D15:D16"/>
    <mergeCell ref="E15:E16"/>
    <mergeCell ref="F15:F16"/>
    <mergeCell ref="G15:G16"/>
    <mergeCell ref="C19:C22"/>
    <mergeCell ref="D19:D22"/>
    <mergeCell ref="E19:E22"/>
    <mergeCell ref="F19:F22"/>
    <mergeCell ref="G19:G22"/>
    <mergeCell ref="B1:J1"/>
    <mergeCell ref="C13:C14"/>
    <mergeCell ref="D13:D14"/>
    <mergeCell ref="E13:E14"/>
    <mergeCell ref="F13:F14"/>
    <mergeCell ref="G13:G14"/>
  </mergeCells>
  <phoneticPr fontId="3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6"/>
  <sheetViews>
    <sheetView view="pageBreakPreview" zoomScale="85" zoomScaleNormal="100" zoomScaleSheetLayoutView="85" workbookViewId="0"/>
  </sheetViews>
  <sheetFormatPr defaultColWidth="9" defaultRowHeight="13"/>
  <cols>
    <col min="1" max="1" width="10.6328125" style="95" customWidth="1"/>
    <col min="2" max="2" width="11.36328125" style="95" bestFit="1" customWidth="1"/>
    <col min="3" max="9" width="9.08984375" style="95" bestFit="1" customWidth="1"/>
    <col min="10" max="10" width="9" style="95"/>
    <col min="11" max="11" width="10.08984375" style="95" customWidth="1"/>
    <col min="12" max="16384" width="9" style="95"/>
  </cols>
  <sheetData>
    <row r="1" spans="1:11" ht="24" customHeight="1">
      <c r="A1" s="91" t="s">
        <v>966</v>
      </c>
      <c r="B1" s="91"/>
      <c r="C1" s="91"/>
      <c r="D1" s="92"/>
      <c r="E1" s="93"/>
      <c r="F1" s="93"/>
      <c r="G1" s="93"/>
      <c r="H1" s="93"/>
      <c r="I1" s="93"/>
      <c r="J1" s="94"/>
      <c r="K1" s="94"/>
    </row>
    <row r="2" spans="1:11" ht="18" customHeight="1">
      <c r="A2" s="91"/>
      <c r="B2" s="91"/>
      <c r="C2" s="91"/>
      <c r="D2" s="92"/>
      <c r="E2" s="93"/>
      <c r="F2" s="93"/>
      <c r="G2" s="93"/>
      <c r="H2" s="93"/>
      <c r="I2" s="93"/>
      <c r="J2" s="94"/>
      <c r="K2" s="94"/>
    </row>
    <row r="3" spans="1:11" ht="18" customHeight="1" thickBot="1">
      <c r="A3" s="938"/>
      <c r="B3" s="938"/>
      <c r="C3" s="938"/>
      <c r="D3" s="939"/>
      <c r="E3" s="940"/>
      <c r="F3" s="940"/>
      <c r="G3" s="940"/>
      <c r="H3" s="940"/>
      <c r="I3" s="940"/>
      <c r="J3" s="818" t="s">
        <v>1213</v>
      </c>
      <c r="K3" s="818"/>
    </row>
    <row r="4" spans="1:11" ht="18" customHeight="1">
      <c r="A4" s="941" t="s">
        <v>524</v>
      </c>
      <c r="B4" s="942" t="s">
        <v>525</v>
      </c>
      <c r="C4" s="943"/>
      <c r="D4" s="943"/>
      <c r="E4" s="943"/>
      <c r="F4" s="943" t="s">
        <v>526</v>
      </c>
      <c r="G4" s="943"/>
      <c r="H4" s="943"/>
      <c r="I4" s="943"/>
      <c r="J4" s="943"/>
      <c r="K4" s="944"/>
    </row>
    <row r="5" spans="1:11" ht="18" customHeight="1">
      <c r="A5" s="945"/>
      <c r="B5" s="946" t="s">
        <v>527</v>
      </c>
      <c r="C5" s="947" t="s">
        <v>528</v>
      </c>
      <c r="D5" s="948" t="s">
        <v>529</v>
      </c>
      <c r="E5" s="947" t="s">
        <v>530</v>
      </c>
      <c r="F5" s="947" t="s">
        <v>531</v>
      </c>
      <c r="G5" s="947"/>
      <c r="H5" s="949"/>
      <c r="I5" s="950"/>
      <c r="J5" s="951" t="s">
        <v>532</v>
      </c>
      <c r="K5" s="952"/>
    </row>
    <row r="6" spans="1:11" ht="18" customHeight="1">
      <c r="A6" s="953"/>
      <c r="B6" s="946"/>
      <c r="C6" s="947"/>
      <c r="D6" s="954"/>
      <c r="E6" s="949"/>
      <c r="F6" s="955" t="s">
        <v>533</v>
      </c>
      <c r="G6" s="955" t="s">
        <v>1121</v>
      </c>
      <c r="H6" s="956" t="s">
        <v>535</v>
      </c>
      <c r="I6" s="957" t="s">
        <v>536</v>
      </c>
      <c r="J6" s="958" t="s">
        <v>537</v>
      </c>
      <c r="K6" s="959"/>
    </row>
    <row r="7" spans="1:11" ht="20.149999999999999" customHeight="1">
      <c r="A7" s="960" t="s">
        <v>538</v>
      </c>
      <c r="B7" s="961">
        <v>6921</v>
      </c>
      <c r="C7" s="962">
        <v>561</v>
      </c>
      <c r="D7" s="962">
        <v>588</v>
      </c>
      <c r="E7" s="962">
        <f t="shared" ref="E7:E24" si="0">+B7+C7+D7</f>
        <v>8070</v>
      </c>
      <c r="F7" s="962">
        <v>2566</v>
      </c>
      <c r="G7" s="962">
        <v>204</v>
      </c>
      <c r="H7" s="962">
        <v>190</v>
      </c>
      <c r="I7" s="963">
        <f t="shared" ref="I7:I24" si="1">+F7+G7+H7</f>
        <v>2960</v>
      </c>
      <c r="J7" s="964" t="s">
        <v>539</v>
      </c>
      <c r="K7" s="965">
        <v>2622</v>
      </c>
    </row>
    <row r="8" spans="1:11" ht="20.149999999999999" customHeight="1">
      <c r="A8" s="966" t="s">
        <v>540</v>
      </c>
      <c r="B8" s="967">
        <v>5600</v>
      </c>
      <c r="C8" s="968">
        <v>763</v>
      </c>
      <c r="D8" s="968">
        <v>859</v>
      </c>
      <c r="E8" s="968">
        <f t="shared" si="0"/>
        <v>7222</v>
      </c>
      <c r="F8" s="968">
        <v>5326</v>
      </c>
      <c r="G8" s="968">
        <v>296</v>
      </c>
      <c r="H8" s="968">
        <v>428</v>
      </c>
      <c r="I8" s="969">
        <f t="shared" si="1"/>
        <v>6050</v>
      </c>
      <c r="J8" s="970" t="s">
        <v>541</v>
      </c>
      <c r="K8" s="965">
        <v>6068</v>
      </c>
    </row>
    <row r="9" spans="1:11" ht="20.149999999999999" customHeight="1">
      <c r="A9" s="966" t="s">
        <v>542</v>
      </c>
      <c r="B9" s="967">
        <v>19252</v>
      </c>
      <c r="C9" s="968">
        <v>2557</v>
      </c>
      <c r="D9" s="968">
        <v>2969</v>
      </c>
      <c r="E9" s="968">
        <f t="shared" si="0"/>
        <v>24778</v>
      </c>
      <c r="F9" s="968">
        <v>9781</v>
      </c>
      <c r="G9" s="968">
        <v>663</v>
      </c>
      <c r="H9" s="968">
        <v>1016</v>
      </c>
      <c r="I9" s="969">
        <f t="shared" si="1"/>
        <v>11460</v>
      </c>
      <c r="J9" s="970" t="s">
        <v>543</v>
      </c>
      <c r="K9" s="965">
        <v>1665</v>
      </c>
    </row>
    <row r="10" spans="1:11" ht="20.149999999999999" customHeight="1">
      <c r="A10" s="966" t="s">
        <v>544</v>
      </c>
      <c r="B10" s="967">
        <v>23325</v>
      </c>
      <c r="C10" s="968">
        <v>3451</v>
      </c>
      <c r="D10" s="968">
        <v>2239</v>
      </c>
      <c r="E10" s="968">
        <f t="shared" si="0"/>
        <v>29015</v>
      </c>
      <c r="F10" s="968">
        <v>11649</v>
      </c>
      <c r="G10" s="968">
        <v>862</v>
      </c>
      <c r="H10" s="968">
        <v>725</v>
      </c>
      <c r="I10" s="969">
        <f t="shared" si="1"/>
        <v>13236</v>
      </c>
      <c r="J10" s="970" t="s">
        <v>545</v>
      </c>
      <c r="K10" s="965">
        <v>684</v>
      </c>
    </row>
    <row r="11" spans="1:11" ht="20.149999999999999" customHeight="1">
      <c r="A11" s="966" t="s">
        <v>546</v>
      </c>
      <c r="B11" s="967">
        <v>10720</v>
      </c>
      <c r="C11" s="968">
        <v>2841</v>
      </c>
      <c r="D11" s="968">
        <v>1418</v>
      </c>
      <c r="E11" s="968">
        <f t="shared" si="0"/>
        <v>14979</v>
      </c>
      <c r="F11" s="968">
        <v>8633</v>
      </c>
      <c r="G11" s="968">
        <v>1043</v>
      </c>
      <c r="H11" s="968">
        <v>644</v>
      </c>
      <c r="I11" s="969">
        <f t="shared" si="1"/>
        <v>10320</v>
      </c>
      <c r="J11" s="970" t="s">
        <v>547</v>
      </c>
      <c r="K11" s="965">
        <v>624</v>
      </c>
    </row>
    <row r="12" spans="1:11" ht="20.149999999999999" customHeight="1">
      <c r="A12" s="966" t="s">
        <v>548</v>
      </c>
      <c r="B12" s="967">
        <v>12792</v>
      </c>
      <c r="C12" s="968">
        <v>7205</v>
      </c>
      <c r="D12" s="968">
        <v>1838</v>
      </c>
      <c r="E12" s="968">
        <f t="shared" si="0"/>
        <v>21835</v>
      </c>
      <c r="F12" s="968">
        <v>18602</v>
      </c>
      <c r="G12" s="968">
        <v>3467</v>
      </c>
      <c r="H12" s="968">
        <v>2231</v>
      </c>
      <c r="I12" s="969">
        <f t="shared" si="1"/>
        <v>24300</v>
      </c>
      <c r="J12" s="970" t="s">
        <v>549</v>
      </c>
      <c r="K12" s="965">
        <v>1928</v>
      </c>
    </row>
    <row r="13" spans="1:11" ht="20.149999999999999" customHeight="1">
      <c r="A13" s="966" t="s">
        <v>550</v>
      </c>
      <c r="B13" s="967">
        <v>6689</v>
      </c>
      <c r="C13" s="968">
        <v>1849</v>
      </c>
      <c r="D13" s="968">
        <v>673</v>
      </c>
      <c r="E13" s="968">
        <f t="shared" si="0"/>
        <v>9211</v>
      </c>
      <c r="F13" s="968">
        <v>3270</v>
      </c>
      <c r="G13" s="968">
        <v>794</v>
      </c>
      <c r="H13" s="968">
        <v>220</v>
      </c>
      <c r="I13" s="969">
        <f t="shared" si="1"/>
        <v>4284</v>
      </c>
      <c r="J13" s="970" t="s">
        <v>551</v>
      </c>
      <c r="K13" s="965">
        <v>6093</v>
      </c>
    </row>
    <row r="14" spans="1:11" ht="20.149999999999999" customHeight="1">
      <c r="A14" s="966" t="s">
        <v>552</v>
      </c>
      <c r="B14" s="967">
        <v>21254</v>
      </c>
      <c r="C14" s="968">
        <v>4005</v>
      </c>
      <c r="D14" s="968">
        <v>2113</v>
      </c>
      <c r="E14" s="968">
        <f t="shared" si="0"/>
        <v>27372</v>
      </c>
      <c r="F14" s="968">
        <v>8493</v>
      </c>
      <c r="G14" s="968">
        <v>1742</v>
      </c>
      <c r="H14" s="968">
        <v>900</v>
      </c>
      <c r="I14" s="969">
        <f t="shared" si="1"/>
        <v>11135</v>
      </c>
      <c r="J14" s="970" t="s">
        <v>553</v>
      </c>
      <c r="K14" s="965">
        <v>9060</v>
      </c>
    </row>
    <row r="15" spans="1:11" ht="20.149999999999999" customHeight="1">
      <c r="A15" s="966" t="s">
        <v>554</v>
      </c>
      <c r="B15" s="967">
        <v>3045</v>
      </c>
      <c r="C15" s="968">
        <v>476</v>
      </c>
      <c r="D15" s="968">
        <v>449</v>
      </c>
      <c r="E15" s="968">
        <f t="shared" si="0"/>
        <v>3970</v>
      </c>
      <c r="F15" s="968">
        <v>1255</v>
      </c>
      <c r="G15" s="968">
        <v>206</v>
      </c>
      <c r="H15" s="968">
        <v>149</v>
      </c>
      <c r="I15" s="969">
        <f t="shared" si="1"/>
        <v>1610</v>
      </c>
      <c r="J15" s="970" t="s">
        <v>555</v>
      </c>
      <c r="K15" s="965">
        <v>8165</v>
      </c>
    </row>
    <row r="16" spans="1:11" ht="20.149999999999999" customHeight="1">
      <c r="A16" s="966" t="s">
        <v>556</v>
      </c>
      <c r="B16" s="967">
        <v>69276</v>
      </c>
      <c r="C16" s="968">
        <v>19586</v>
      </c>
      <c r="D16" s="968">
        <v>11733</v>
      </c>
      <c r="E16" s="968">
        <f t="shared" si="0"/>
        <v>100595</v>
      </c>
      <c r="F16" s="968">
        <v>67625</v>
      </c>
      <c r="G16" s="968">
        <v>6179</v>
      </c>
      <c r="H16" s="968">
        <v>11065</v>
      </c>
      <c r="I16" s="969">
        <f t="shared" si="1"/>
        <v>84869</v>
      </c>
      <c r="J16" s="970" t="s">
        <v>557</v>
      </c>
      <c r="K16" s="965">
        <v>26703</v>
      </c>
    </row>
    <row r="17" spans="1:11" ht="20.149999999999999" customHeight="1">
      <c r="A17" s="966" t="s">
        <v>558</v>
      </c>
      <c r="B17" s="967">
        <v>2625</v>
      </c>
      <c r="C17" s="968">
        <v>0</v>
      </c>
      <c r="D17" s="968">
        <v>29</v>
      </c>
      <c r="E17" s="968">
        <f t="shared" si="0"/>
        <v>2654</v>
      </c>
      <c r="F17" s="968">
        <v>4437</v>
      </c>
      <c r="G17" s="968">
        <v>30</v>
      </c>
      <c r="H17" s="968">
        <v>55</v>
      </c>
      <c r="I17" s="969">
        <f t="shared" si="1"/>
        <v>4522</v>
      </c>
      <c r="J17" s="970"/>
      <c r="K17" s="965"/>
    </row>
    <row r="18" spans="1:11" ht="20.149999999999999" customHeight="1">
      <c r="A18" s="966" t="s">
        <v>559</v>
      </c>
      <c r="B18" s="967">
        <v>18967</v>
      </c>
      <c r="C18" s="968">
        <v>0</v>
      </c>
      <c r="D18" s="968">
        <v>1750</v>
      </c>
      <c r="E18" s="968">
        <f t="shared" si="0"/>
        <v>20717</v>
      </c>
      <c r="F18" s="968">
        <v>9</v>
      </c>
      <c r="G18" s="968">
        <v>7</v>
      </c>
      <c r="H18" s="968">
        <v>18</v>
      </c>
      <c r="I18" s="969">
        <f t="shared" si="1"/>
        <v>34</v>
      </c>
      <c r="J18" s="970"/>
      <c r="K18" s="971"/>
    </row>
    <row r="19" spans="1:11" ht="20.149999999999999" customHeight="1">
      <c r="A19" s="966" t="s">
        <v>560</v>
      </c>
      <c r="B19" s="967">
        <v>66997</v>
      </c>
      <c r="C19" s="968">
        <v>87171</v>
      </c>
      <c r="D19" s="968">
        <v>10333</v>
      </c>
      <c r="E19" s="968">
        <f t="shared" si="0"/>
        <v>164501</v>
      </c>
      <c r="F19" s="968">
        <v>103714</v>
      </c>
      <c r="G19" s="968">
        <v>56612</v>
      </c>
      <c r="H19" s="968">
        <v>10814</v>
      </c>
      <c r="I19" s="969">
        <f t="shared" si="1"/>
        <v>171140</v>
      </c>
      <c r="J19" s="970"/>
      <c r="K19" s="972"/>
    </row>
    <row r="20" spans="1:11" ht="20.149999999999999" customHeight="1">
      <c r="A20" s="966" t="s">
        <v>561</v>
      </c>
      <c r="B20" s="967">
        <v>1876</v>
      </c>
      <c r="C20" s="968">
        <v>30</v>
      </c>
      <c r="D20" s="968">
        <v>359</v>
      </c>
      <c r="E20" s="968">
        <f t="shared" si="0"/>
        <v>2265</v>
      </c>
      <c r="F20" s="968">
        <v>1479</v>
      </c>
      <c r="G20" s="968">
        <v>65</v>
      </c>
      <c r="H20" s="968">
        <v>241</v>
      </c>
      <c r="I20" s="969">
        <f t="shared" si="1"/>
        <v>1785</v>
      </c>
      <c r="J20" s="970"/>
      <c r="K20" s="972"/>
    </row>
    <row r="21" spans="1:11" ht="20.149999999999999" customHeight="1">
      <c r="A21" s="966" t="s">
        <v>1194</v>
      </c>
      <c r="B21" s="967">
        <v>6238</v>
      </c>
      <c r="C21" s="968">
        <v>0</v>
      </c>
      <c r="D21" s="968">
        <v>786</v>
      </c>
      <c r="E21" s="968">
        <f t="shared" si="0"/>
        <v>7024</v>
      </c>
      <c r="F21" s="968">
        <v>2086</v>
      </c>
      <c r="G21" s="968">
        <v>5</v>
      </c>
      <c r="H21" s="968">
        <v>14</v>
      </c>
      <c r="I21" s="969">
        <f t="shared" si="1"/>
        <v>2105</v>
      </c>
      <c r="J21" s="970"/>
      <c r="K21" s="972"/>
    </row>
    <row r="22" spans="1:11" ht="20.149999999999999" customHeight="1">
      <c r="A22" s="966" t="s">
        <v>562</v>
      </c>
      <c r="B22" s="967">
        <v>739</v>
      </c>
      <c r="C22" s="968">
        <v>0</v>
      </c>
      <c r="D22" s="968">
        <v>0</v>
      </c>
      <c r="E22" s="968">
        <f t="shared" si="0"/>
        <v>739</v>
      </c>
      <c r="F22" s="968">
        <v>44</v>
      </c>
      <c r="G22" s="968">
        <v>0</v>
      </c>
      <c r="H22" s="968">
        <v>33</v>
      </c>
      <c r="I22" s="969">
        <f t="shared" si="1"/>
        <v>77</v>
      </c>
      <c r="J22" s="970"/>
      <c r="K22" s="972"/>
    </row>
    <row r="23" spans="1:11" ht="20.149999999999999" customHeight="1">
      <c r="A23" s="966" t="s">
        <v>563</v>
      </c>
      <c r="B23" s="967">
        <v>9748</v>
      </c>
      <c r="C23" s="968">
        <v>0</v>
      </c>
      <c r="D23" s="968">
        <v>543</v>
      </c>
      <c r="E23" s="968">
        <f t="shared" si="0"/>
        <v>10291</v>
      </c>
      <c r="F23" s="968">
        <v>12980</v>
      </c>
      <c r="G23" s="968">
        <v>31</v>
      </c>
      <c r="H23" s="968">
        <v>1771</v>
      </c>
      <c r="I23" s="969">
        <f t="shared" si="1"/>
        <v>14782</v>
      </c>
      <c r="J23" s="970"/>
      <c r="K23" s="972"/>
    </row>
    <row r="24" spans="1:11" ht="20.149999999999999" customHeight="1">
      <c r="A24" s="973" t="s">
        <v>564</v>
      </c>
      <c r="B24" s="974">
        <v>64</v>
      </c>
      <c r="C24" s="975">
        <v>0</v>
      </c>
      <c r="D24" s="975">
        <v>7</v>
      </c>
      <c r="E24" s="975">
        <f t="shared" si="0"/>
        <v>71</v>
      </c>
      <c r="F24" s="975">
        <v>109</v>
      </c>
      <c r="G24" s="975">
        <v>12</v>
      </c>
      <c r="H24" s="975">
        <v>14</v>
      </c>
      <c r="I24" s="976">
        <f t="shared" si="1"/>
        <v>135</v>
      </c>
      <c r="J24" s="970"/>
      <c r="K24" s="972"/>
    </row>
    <row r="25" spans="1:11" ht="20.149999999999999" customHeight="1" thickBot="1">
      <c r="A25" s="977" t="s">
        <v>565</v>
      </c>
      <c r="B25" s="978">
        <f t="shared" ref="B25:I25" si="2">SUM(B7:B24)</f>
        <v>286128</v>
      </c>
      <c r="C25" s="979">
        <f t="shared" si="2"/>
        <v>130495</v>
      </c>
      <c r="D25" s="979">
        <f t="shared" si="2"/>
        <v>38686</v>
      </c>
      <c r="E25" s="979">
        <f t="shared" si="2"/>
        <v>455309</v>
      </c>
      <c r="F25" s="979">
        <f t="shared" si="2"/>
        <v>262058</v>
      </c>
      <c r="G25" s="980">
        <f t="shared" si="2"/>
        <v>72218</v>
      </c>
      <c r="H25" s="979">
        <f t="shared" si="2"/>
        <v>30528</v>
      </c>
      <c r="I25" s="981">
        <f t="shared" si="2"/>
        <v>364804</v>
      </c>
      <c r="J25" s="982" t="s">
        <v>566</v>
      </c>
      <c r="K25" s="983">
        <f>SUM(K7:K24)</f>
        <v>63612</v>
      </c>
    </row>
    <row r="26" spans="1:11" ht="9" customHeight="1">
      <c r="A26" s="121"/>
      <c r="B26" s="104"/>
      <c r="C26" s="104"/>
      <c r="D26" s="104"/>
      <c r="E26" s="104"/>
      <c r="F26" s="104"/>
      <c r="G26" s="104"/>
      <c r="H26" s="104"/>
      <c r="I26" s="104"/>
      <c r="J26" s="415"/>
      <c r="K26" s="416"/>
    </row>
    <row r="27" spans="1:11" ht="20.149999999999999" customHeight="1">
      <c r="A27" s="632" t="s">
        <v>1214</v>
      </c>
      <c r="B27" s="104"/>
      <c r="C27" s="104"/>
      <c r="D27" s="104"/>
      <c r="E27" s="104"/>
      <c r="F27" s="104"/>
      <c r="G27" s="104"/>
      <c r="H27" s="104"/>
      <c r="I27" s="104"/>
      <c r="J27" s="415"/>
      <c r="K27" s="416"/>
    </row>
    <row r="28" spans="1:11" ht="20.149999999999999" customHeight="1">
      <c r="A28" s="124" t="s">
        <v>568</v>
      </c>
      <c r="B28" s="104"/>
      <c r="C28" s="104"/>
      <c r="D28" s="104"/>
      <c r="E28" s="104"/>
      <c r="F28" s="104"/>
      <c r="G28" s="104"/>
      <c r="H28" s="104"/>
      <c r="I28" s="104"/>
      <c r="J28" s="415"/>
      <c r="K28" s="416"/>
    </row>
    <row r="29" spans="1:11" ht="24" customHeight="1">
      <c r="A29" s="984" t="s">
        <v>966</v>
      </c>
      <c r="B29" s="984"/>
      <c r="C29" s="984"/>
      <c r="D29" s="985"/>
      <c r="E29" s="986"/>
      <c r="F29" s="986"/>
      <c r="G29" s="986"/>
      <c r="H29" s="986"/>
      <c r="I29" s="986"/>
      <c r="J29" s="987"/>
      <c r="K29" s="987"/>
    </row>
    <row r="30" spans="1:11" ht="18" customHeight="1">
      <c r="A30" s="984"/>
      <c r="B30" s="984"/>
      <c r="C30" s="984"/>
      <c r="D30" s="985"/>
      <c r="E30" s="986"/>
      <c r="F30" s="986"/>
      <c r="G30" s="986"/>
      <c r="H30" s="986"/>
      <c r="I30" s="986"/>
      <c r="J30" s="987"/>
      <c r="K30" s="987"/>
    </row>
    <row r="31" spans="1:11" ht="18" customHeight="1" thickBot="1">
      <c r="A31" s="938"/>
      <c r="B31" s="938"/>
      <c r="C31" s="938"/>
      <c r="D31" s="939"/>
      <c r="E31" s="940"/>
      <c r="F31" s="940"/>
      <c r="G31" s="940"/>
      <c r="H31" s="940"/>
      <c r="I31" s="940"/>
      <c r="J31" s="818" t="s">
        <v>1178</v>
      </c>
      <c r="K31" s="818"/>
    </row>
    <row r="32" spans="1:11" ht="18" customHeight="1">
      <c r="A32" s="941" t="s">
        <v>524</v>
      </c>
      <c r="B32" s="942" t="s">
        <v>525</v>
      </c>
      <c r="C32" s="943"/>
      <c r="D32" s="943"/>
      <c r="E32" s="943"/>
      <c r="F32" s="943" t="s">
        <v>526</v>
      </c>
      <c r="G32" s="943"/>
      <c r="H32" s="943"/>
      <c r="I32" s="943"/>
      <c r="J32" s="943"/>
      <c r="K32" s="944"/>
    </row>
    <row r="33" spans="1:11" ht="18" customHeight="1">
      <c r="A33" s="945"/>
      <c r="B33" s="946" t="s">
        <v>527</v>
      </c>
      <c r="C33" s="947" t="s">
        <v>528</v>
      </c>
      <c r="D33" s="948" t="s">
        <v>529</v>
      </c>
      <c r="E33" s="947" t="s">
        <v>530</v>
      </c>
      <c r="F33" s="947" t="s">
        <v>531</v>
      </c>
      <c r="G33" s="947"/>
      <c r="H33" s="949"/>
      <c r="I33" s="950"/>
      <c r="J33" s="951" t="s">
        <v>532</v>
      </c>
      <c r="K33" s="952"/>
    </row>
    <row r="34" spans="1:11" ht="18" customHeight="1">
      <c r="A34" s="953"/>
      <c r="B34" s="946"/>
      <c r="C34" s="947"/>
      <c r="D34" s="954"/>
      <c r="E34" s="949"/>
      <c r="F34" s="955" t="s">
        <v>533</v>
      </c>
      <c r="G34" s="955" t="s">
        <v>1121</v>
      </c>
      <c r="H34" s="956" t="s">
        <v>535</v>
      </c>
      <c r="I34" s="957" t="s">
        <v>536</v>
      </c>
      <c r="J34" s="958" t="s">
        <v>537</v>
      </c>
      <c r="K34" s="959"/>
    </row>
    <row r="35" spans="1:11" ht="20.149999999999999" customHeight="1">
      <c r="A35" s="960" t="s">
        <v>538</v>
      </c>
      <c r="B35" s="961">
        <v>6670</v>
      </c>
      <c r="C35" s="962">
        <v>541</v>
      </c>
      <c r="D35" s="962">
        <v>642</v>
      </c>
      <c r="E35" s="962">
        <f t="shared" ref="E35:E52" si="3">+B35+C35+D35</f>
        <v>7853</v>
      </c>
      <c r="F35" s="962">
        <v>2145</v>
      </c>
      <c r="G35" s="962">
        <v>215</v>
      </c>
      <c r="H35" s="962">
        <v>143</v>
      </c>
      <c r="I35" s="963">
        <f t="shared" ref="I35:I52" si="4">+F35+G35+H35</f>
        <v>2503</v>
      </c>
      <c r="J35" s="964" t="s">
        <v>539</v>
      </c>
      <c r="K35" s="965">
        <v>2992</v>
      </c>
    </row>
    <row r="36" spans="1:11" ht="20.149999999999999" customHeight="1">
      <c r="A36" s="966" t="s">
        <v>540</v>
      </c>
      <c r="B36" s="967">
        <v>5293</v>
      </c>
      <c r="C36" s="968">
        <v>729</v>
      </c>
      <c r="D36" s="968">
        <v>1199</v>
      </c>
      <c r="E36" s="968">
        <f t="shared" si="3"/>
        <v>7221</v>
      </c>
      <c r="F36" s="968">
        <v>5241</v>
      </c>
      <c r="G36" s="968">
        <v>409</v>
      </c>
      <c r="H36" s="968">
        <v>503</v>
      </c>
      <c r="I36" s="969">
        <f t="shared" si="4"/>
        <v>6153</v>
      </c>
      <c r="J36" s="970" t="s">
        <v>541</v>
      </c>
      <c r="K36" s="965">
        <v>6681</v>
      </c>
    </row>
    <row r="37" spans="1:11" ht="20.149999999999999" customHeight="1">
      <c r="A37" s="966" t="s">
        <v>542</v>
      </c>
      <c r="B37" s="967">
        <v>18572</v>
      </c>
      <c r="C37" s="968">
        <v>2559</v>
      </c>
      <c r="D37" s="968">
        <v>3550</v>
      </c>
      <c r="E37" s="968">
        <f t="shared" si="3"/>
        <v>24681</v>
      </c>
      <c r="F37" s="968">
        <v>7680</v>
      </c>
      <c r="G37" s="968">
        <v>750</v>
      </c>
      <c r="H37" s="968">
        <v>878</v>
      </c>
      <c r="I37" s="969">
        <f t="shared" si="4"/>
        <v>9308</v>
      </c>
      <c r="J37" s="970" t="s">
        <v>543</v>
      </c>
      <c r="K37" s="965">
        <v>1247</v>
      </c>
    </row>
    <row r="38" spans="1:11" ht="20.149999999999999" customHeight="1">
      <c r="A38" s="966" t="s">
        <v>544</v>
      </c>
      <c r="B38" s="967">
        <v>22460</v>
      </c>
      <c r="C38" s="968">
        <v>3373</v>
      </c>
      <c r="D38" s="968">
        <v>3225</v>
      </c>
      <c r="E38" s="968">
        <f t="shared" si="3"/>
        <v>29058</v>
      </c>
      <c r="F38" s="968">
        <v>10611</v>
      </c>
      <c r="G38" s="968">
        <v>833</v>
      </c>
      <c r="H38" s="968">
        <v>609</v>
      </c>
      <c r="I38" s="969">
        <f t="shared" si="4"/>
        <v>12053</v>
      </c>
      <c r="J38" s="970" t="s">
        <v>545</v>
      </c>
      <c r="K38" s="965">
        <v>710</v>
      </c>
    </row>
    <row r="39" spans="1:11" ht="20.149999999999999" customHeight="1">
      <c r="A39" s="966" t="s">
        <v>546</v>
      </c>
      <c r="B39" s="967">
        <v>10172</v>
      </c>
      <c r="C39" s="968">
        <v>2636</v>
      </c>
      <c r="D39" s="968">
        <v>1757</v>
      </c>
      <c r="E39" s="968">
        <f t="shared" si="3"/>
        <v>14565</v>
      </c>
      <c r="F39" s="968">
        <v>8073</v>
      </c>
      <c r="G39" s="968">
        <v>908</v>
      </c>
      <c r="H39" s="968">
        <v>647</v>
      </c>
      <c r="I39" s="969">
        <f t="shared" si="4"/>
        <v>9628</v>
      </c>
      <c r="J39" s="970" t="s">
        <v>547</v>
      </c>
      <c r="K39" s="965">
        <v>815</v>
      </c>
    </row>
    <row r="40" spans="1:11" ht="20.149999999999999" customHeight="1">
      <c r="A40" s="966" t="s">
        <v>548</v>
      </c>
      <c r="B40" s="967">
        <v>12443</v>
      </c>
      <c r="C40" s="968">
        <v>6812</v>
      </c>
      <c r="D40" s="968">
        <v>2007</v>
      </c>
      <c r="E40" s="968">
        <f t="shared" si="3"/>
        <v>21262</v>
      </c>
      <c r="F40" s="968">
        <v>18705</v>
      </c>
      <c r="G40" s="968">
        <v>3270</v>
      </c>
      <c r="H40" s="968">
        <v>2544</v>
      </c>
      <c r="I40" s="969">
        <f t="shared" si="4"/>
        <v>24519</v>
      </c>
      <c r="J40" s="970" t="s">
        <v>549</v>
      </c>
      <c r="K40" s="965">
        <v>1546</v>
      </c>
    </row>
    <row r="41" spans="1:11" ht="20.149999999999999" customHeight="1">
      <c r="A41" s="966" t="s">
        <v>550</v>
      </c>
      <c r="B41" s="967">
        <v>6596</v>
      </c>
      <c r="C41" s="968">
        <v>1884</v>
      </c>
      <c r="D41" s="968">
        <v>818</v>
      </c>
      <c r="E41" s="968">
        <f t="shared" si="3"/>
        <v>9298</v>
      </c>
      <c r="F41" s="968">
        <v>3474</v>
      </c>
      <c r="G41" s="968">
        <v>868</v>
      </c>
      <c r="H41" s="968">
        <v>346</v>
      </c>
      <c r="I41" s="969">
        <f t="shared" si="4"/>
        <v>4688</v>
      </c>
      <c r="J41" s="970" t="s">
        <v>551</v>
      </c>
      <c r="K41" s="965">
        <v>5764</v>
      </c>
    </row>
    <row r="42" spans="1:11" ht="20.149999999999999" customHeight="1">
      <c r="A42" s="966" t="s">
        <v>552</v>
      </c>
      <c r="B42" s="967">
        <v>20387</v>
      </c>
      <c r="C42" s="968">
        <v>4068</v>
      </c>
      <c r="D42" s="968">
        <v>2606</v>
      </c>
      <c r="E42" s="968">
        <f t="shared" si="3"/>
        <v>27061</v>
      </c>
      <c r="F42" s="968">
        <v>9491</v>
      </c>
      <c r="G42" s="968">
        <v>1576</v>
      </c>
      <c r="H42" s="968">
        <v>1087</v>
      </c>
      <c r="I42" s="969">
        <f t="shared" si="4"/>
        <v>12154</v>
      </c>
      <c r="J42" s="970" t="s">
        <v>553</v>
      </c>
      <c r="K42" s="965">
        <v>9560</v>
      </c>
    </row>
    <row r="43" spans="1:11" ht="20.149999999999999" customHeight="1">
      <c r="A43" s="966" t="s">
        <v>554</v>
      </c>
      <c r="B43" s="967">
        <v>2949</v>
      </c>
      <c r="C43" s="968">
        <v>497</v>
      </c>
      <c r="D43" s="968">
        <v>547</v>
      </c>
      <c r="E43" s="968">
        <f t="shared" si="3"/>
        <v>3993</v>
      </c>
      <c r="F43" s="968">
        <v>1198</v>
      </c>
      <c r="G43" s="968">
        <v>191</v>
      </c>
      <c r="H43" s="968">
        <v>168</v>
      </c>
      <c r="I43" s="969">
        <f t="shared" si="4"/>
        <v>1557</v>
      </c>
      <c r="J43" s="970" t="s">
        <v>555</v>
      </c>
      <c r="K43" s="965">
        <v>8045</v>
      </c>
    </row>
    <row r="44" spans="1:11" ht="20.149999999999999" customHeight="1">
      <c r="A44" s="966" t="s">
        <v>556</v>
      </c>
      <c r="B44" s="967">
        <v>66180</v>
      </c>
      <c r="C44" s="968">
        <v>19574</v>
      </c>
      <c r="D44" s="968">
        <v>12904</v>
      </c>
      <c r="E44" s="968">
        <f t="shared" si="3"/>
        <v>98658</v>
      </c>
      <c r="F44" s="968">
        <v>68117</v>
      </c>
      <c r="G44" s="968">
        <v>5377</v>
      </c>
      <c r="H44" s="968">
        <v>11936</v>
      </c>
      <c r="I44" s="969">
        <f t="shared" si="4"/>
        <v>85430</v>
      </c>
      <c r="J44" s="970" t="s">
        <v>557</v>
      </c>
      <c r="K44" s="965">
        <v>26464</v>
      </c>
    </row>
    <row r="45" spans="1:11" ht="20.149999999999999" customHeight="1">
      <c r="A45" s="966" t="s">
        <v>558</v>
      </c>
      <c r="B45" s="967">
        <v>2452</v>
      </c>
      <c r="C45" s="968">
        <v>0</v>
      </c>
      <c r="D45" s="968">
        <v>29</v>
      </c>
      <c r="E45" s="968">
        <f t="shared" si="3"/>
        <v>2481</v>
      </c>
      <c r="F45" s="968">
        <v>4477</v>
      </c>
      <c r="G45" s="968">
        <v>48</v>
      </c>
      <c r="H45" s="968">
        <v>83</v>
      </c>
      <c r="I45" s="969">
        <f t="shared" si="4"/>
        <v>4608</v>
      </c>
      <c r="J45" s="970"/>
      <c r="K45" s="965"/>
    </row>
    <row r="46" spans="1:11" ht="20.149999999999999" customHeight="1">
      <c r="A46" s="966" t="s">
        <v>559</v>
      </c>
      <c r="B46" s="967">
        <v>18059</v>
      </c>
      <c r="C46" s="968">
        <v>0</v>
      </c>
      <c r="D46" s="968">
        <v>2153</v>
      </c>
      <c r="E46" s="968">
        <f t="shared" si="3"/>
        <v>20212</v>
      </c>
      <c r="F46" s="968">
        <v>1</v>
      </c>
      <c r="G46" s="968">
        <v>55</v>
      </c>
      <c r="H46" s="968">
        <v>49</v>
      </c>
      <c r="I46" s="969">
        <f t="shared" si="4"/>
        <v>105</v>
      </c>
      <c r="J46" s="970"/>
      <c r="K46" s="971"/>
    </row>
    <row r="47" spans="1:11" ht="20.149999999999999" customHeight="1">
      <c r="A47" s="966" t="s">
        <v>560</v>
      </c>
      <c r="B47" s="967">
        <v>64438</v>
      </c>
      <c r="C47" s="968">
        <v>84606</v>
      </c>
      <c r="D47" s="968">
        <v>9859</v>
      </c>
      <c r="E47" s="968">
        <f t="shared" si="3"/>
        <v>158903</v>
      </c>
      <c r="F47" s="968">
        <v>103724</v>
      </c>
      <c r="G47" s="968">
        <v>52676</v>
      </c>
      <c r="H47" s="968">
        <v>11747</v>
      </c>
      <c r="I47" s="969">
        <f t="shared" si="4"/>
        <v>168147</v>
      </c>
      <c r="J47" s="970"/>
      <c r="K47" s="972"/>
    </row>
    <row r="48" spans="1:11" ht="20.149999999999999" customHeight="1">
      <c r="A48" s="966" t="s">
        <v>561</v>
      </c>
      <c r="B48" s="967">
        <v>1950</v>
      </c>
      <c r="C48" s="968">
        <v>6</v>
      </c>
      <c r="D48" s="968">
        <v>359</v>
      </c>
      <c r="E48" s="968">
        <f t="shared" si="3"/>
        <v>2315</v>
      </c>
      <c r="F48" s="968">
        <v>1876</v>
      </c>
      <c r="G48" s="968">
        <v>70</v>
      </c>
      <c r="H48" s="968">
        <v>327</v>
      </c>
      <c r="I48" s="969">
        <f t="shared" si="4"/>
        <v>2273</v>
      </c>
      <c r="J48" s="970"/>
      <c r="K48" s="972"/>
    </row>
    <row r="49" spans="1:11" ht="20.149999999999999" customHeight="1">
      <c r="A49" s="966" t="s">
        <v>1194</v>
      </c>
      <c r="B49" s="967">
        <v>6435</v>
      </c>
      <c r="C49" s="968">
        <v>0</v>
      </c>
      <c r="D49" s="968">
        <v>681</v>
      </c>
      <c r="E49" s="968">
        <f t="shared" si="3"/>
        <v>7116</v>
      </c>
      <c r="F49" s="968">
        <v>1692</v>
      </c>
      <c r="G49" s="968">
        <v>1</v>
      </c>
      <c r="H49" s="968">
        <v>46</v>
      </c>
      <c r="I49" s="969">
        <f t="shared" si="4"/>
        <v>1739</v>
      </c>
      <c r="J49" s="970"/>
      <c r="K49" s="972"/>
    </row>
    <row r="50" spans="1:11" ht="20.149999999999999" customHeight="1">
      <c r="A50" s="966" t="s">
        <v>562</v>
      </c>
      <c r="B50" s="967">
        <v>708</v>
      </c>
      <c r="C50" s="968">
        <v>0</v>
      </c>
      <c r="D50" s="968">
        <v>0</v>
      </c>
      <c r="E50" s="968">
        <f t="shared" si="3"/>
        <v>708</v>
      </c>
      <c r="F50" s="968">
        <v>290</v>
      </c>
      <c r="G50" s="968">
        <v>0</v>
      </c>
      <c r="H50" s="968">
        <v>0</v>
      </c>
      <c r="I50" s="969">
        <f t="shared" si="4"/>
        <v>290</v>
      </c>
      <c r="J50" s="970"/>
      <c r="K50" s="972"/>
    </row>
    <row r="51" spans="1:11" ht="20.149999999999999" customHeight="1">
      <c r="A51" s="966" t="s">
        <v>563</v>
      </c>
      <c r="B51" s="967">
        <v>9218</v>
      </c>
      <c r="C51" s="968">
        <v>0</v>
      </c>
      <c r="D51" s="968">
        <v>666</v>
      </c>
      <c r="E51" s="968">
        <f t="shared" si="3"/>
        <v>9884</v>
      </c>
      <c r="F51" s="968">
        <v>14020</v>
      </c>
      <c r="G51" s="968">
        <v>11</v>
      </c>
      <c r="H51" s="968">
        <v>1954</v>
      </c>
      <c r="I51" s="969">
        <f t="shared" si="4"/>
        <v>15985</v>
      </c>
      <c r="J51" s="970"/>
      <c r="K51" s="972"/>
    </row>
    <row r="52" spans="1:11" ht="20.149999999999999" customHeight="1">
      <c r="A52" s="973" t="s">
        <v>564</v>
      </c>
      <c r="B52" s="974">
        <v>64</v>
      </c>
      <c r="C52" s="975">
        <v>0</v>
      </c>
      <c r="D52" s="975">
        <v>7</v>
      </c>
      <c r="E52" s="975">
        <f t="shared" si="3"/>
        <v>71</v>
      </c>
      <c r="F52" s="975">
        <v>98</v>
      </c>
      <c r="G52" s="975">
        <v>1</v>
      </c>
      <c r="H52" s="975">
        <v>10</v>
      </c>
      <c r="I52" s="976">
        <f t="shared" si="4"/>
        <v>109</v>
      </c>
      <c r="J52" s="970"/>
      <c r="K52" s="972"/>
    </row>
    <row r="53" spans="1:11" ht="20.149999999999999" customHeight="1" thickBot="1">
      <c r="A53" s="977" t="s">
        <v>565</v>
      </c>
      <c r="B53" s="978">
        <f t="shared" ref="B53:I53" si="5">SUM(B35:B52)</f>
        <v>275046</v>
      </c>
      <c r="C53" s="979">
        <f t="shared" si="5"/>
        <v>127285</v>
      </c>
      <c r="D53" s="979">
        <f t="shared" si="5"/>
        <v>43009</v>
      </c>
      <c r="E53" s="979">
        <f t="shared" si="5"/>
        <v>445340</v>
      </c>
      <c r="F53" s="979">
        <f t="shared" si="5"/>
        <v>260913</v>
      </c>
      <c r="G53" s="980">
        <f t="shared" si="5"/>
        <v>67259</v>
      </c>
      <c r="H53" s="979">
        <f t="shared" si="5"/>
        <v>33077</v>
      </c>
      <c r="I53" s="981">
        <f t="shared" si="5"/>
        <v>361249</v>
      </c>
      <c r="J53" s="982" t="s">
        <v>566</v>
      </c>
      <c r="K53" s="983">
        <f>SUM(K35:K52)</f>
        <v>63824</v>
      </c>
    </row>
    <row r="54" spans="1:11" ht="9" customHeight="1">
      <c r="A54" s="988"/>
      <c r="B54" s="967"/>
      <c r="C54" s="967"/>
      <c r="D54" s="967"/>
      <c r="E54" s="967"/>
      <c r="F54" s="967"/>
      <c r="G54" s="967"/>
      <c r="H54" s="967"/>
      <c r="I54" s="967"/>
      <c r="J54" s="989"/>
      <c r="K54" s="990"/>
    </row>
    <row r="55" spans="1:11" ht="20.149999999999999" customHeight="1">
      <c r="A55" s="632" t="s">
        <v>1179</v>
      </c>
      <c r="B55" s="967"/>
      <c r="C55" s="967"/>
      <c r="D55" s="967"/>
      <c r="E55" s="967"/>
      <c r="F55" s="967"/>
      <c r="G55" s="967"/>
      <c r="H55" s="967"/>
      <c r="I55" s="967"/>
      <c r="J55" s="989"/>
      <c r="K55" s="990"/>
    </row>
    <row r="56" spans="1:11" ht="20.149999999999999" customHeight="1">
      <c r="A56" s="632" t="s">
        <v>568</v>
      </c>
      <c r="B56" s="967"/>
      <c r="C56" s="967"/>
      <c r="D56" s="967"/>
      <c r="E56" s="967"/>
      <c r="F56" s="967"/>
      <c r="G56" s="967"/>
      <c r="H56" s="967"/>
      <c r="I56" s="967"/>
      <c r="J56" s="989"/>
      <c r="K56" s="990"/>
    </row>
    <row r="57" spans="1:11" ht="18" customHeight="1" thickBot="1">
      <c r="A57" s="938"/>
      <c r="B57" s="938"/>
      <c r="C57" s="938"/>
      <c r="D57" s="939"/>
      <c r="E57" s="940"/>
      <c r="F57" s="940"/>
      <c r="G57" s="940"/>
      <c r="H57" s="940"/>
      <c r="I57" s="940"/>
      <c r="J57" s="818" t="s">
        <v>1120</v>
      </c>
      <c r="K57" s="818"/>
    </row>
    <row r="58" spans="1:11" ht="18" customHeight="1">
      <c r="A58" s="941" t="s">
        <v>524</v>
      </c>
      <c r="B58" s="942" t="s">
        <v>525</v>
      </c>
      <c r="C58" s="943"/>
      <c r="D58" s="943"/>
      <c r="E58" s="943"/>
      <c r="F58" s="943" t="s">
        <v>526</v>
      </c>
      <c r="G58" s="943"/>
      <c r="H58" s="943"/>
      <c r="I58" s="943"/>
      <c r="J58" s="943"/>
      <c r="K58" s="944"/>
    </row>
    <row r="59" spans="1:11" ht="18" customHeight="1">
      <c r="A59" s="945"/>
      <c r="B59" s="946" t="s">
        <v>527</v>
      </c>
      <c r="C59" s="947" t="s">
        <v>528</v>
      </c>
      <c r="D59" s="948" t="s">
        <v>529</v>
      </c>
      <c r="E59" s="947" t="s">
        <v>530</v>
      </c>
      <c r="F59" s="947" t="s">
        <v>531</v>
      </c>
      <c r="G59" s="947"/>
      <c r="H59" s="949"/>
      <c r="I59" s="950"/>
      <c r="J59" s="951" t="s">
        <v>532</v>
      </c>
      <c r="K59" s="952"/>
    </row>
    <row r="60" spans="1:11" ht="18" customHeight="1">
      <c r="A60" s="953"/>
      <c r="B60" s="946"/>
      <c r="C60" s="947"/>
      <c r="D60" s="954"/>
      <c r="E60" s="949"/>
      <c r="F60" s="955" t="s">
        <v>533</v>
      </c>
      <c r="G60" s="955" t="s">
        <v>1121</v>
      </c>
      <c r="H60" s="956" t="s">
        <v>535</v>
      </c>
      <c r="I60" s="957" t="s">
        <v>536</v>
      </c>
      <c r="J60" s="958" t="s">
        <v>537</v>
      </c>
      <c r="K60" s="959"/>
    </row>
    <row r="61" spans="1:11" ht="20.149999999999999" customHeight="1">
      <c r="A61" s="960" t="s">
        <v>538</v>
      </c>
      <c r="B61" s="961">
        <v>6559</v>
      </c>
      <c r="C61" s="962">
        <v>532</v>
      </c>
      <c r="D61" s="962">
        <v>654</v>
      </c>
      <c r="E61" s="962">
        <f t="shared" ref="E61:E78" si="6">+B61+C61+D61</f>
        <v>7745</v>
      </c>
      <c r="F61" s="962">
        <v>2007</v>
      </c>
      <c r="G61" s="962">
        <v>292</v>
      </c>
      <c r="H61" s="962">
        <v>144</v>
      </c>
      <c r="I61" s="963">
        <f t="shared" ref="I61:I78" si="7">+F61+G61+H61</f>
        <v>2443</v>
      </c>
      <c r="J61" s="964" t="s">
        <v>539</v>
      </c>
      <c r="K61" s="965">
        <v>2997</v>
      </c>
    </row>
    <row r="62" spans="1:11" ht="20.149999999999999" customHeight="1">
      <c r="A62" s="966" t="s">
        <v>540</v>
      </c>
      <c r="B62" s="967">
        <v>5194</v>
      </c>
      <c r="C62" s="968">
        <v>711</v>
      </c>
      <c r="D62" s="968">
        <v>1191</v>
      </c>
      <c r="E62" s="968">
        <f t="shared" si="6"/>
        <v>7096</v>
      </c>
      <c r="F62" s="968">
        <v>5240</v>
      </c>
      <c r="G62" s="968">
        <v>371</v>
      </c>
      <c r="H62" s="968">
        <v>389</v>
      </c>
      <c r="I62" s="969">
        <f t="shared" si="7"/>
        <v>6000</v>
      </c>
      <c r="J62" s="970" t="s">
        <v>541</v>
      </c>
      <c r="K62" s="965">
        <v>6387</v>
      </c>
    </row>
    <row r="63" spans="1:11" ht="20.149999999999999" customHeight="1">
      <c r="A63" s="966" t="s">
        <v>542</v>
      </c>
      <c r="B63" s="967">
        <v>18455</v>
      </c>
      <c r="C63" s="968">
        <v>2531</v>
      </c>
      <c r="D63" s="968">
        <v>3395</v>
      </c>
      <c r="E63" s="968">
        <f t="shared" si="6"/>
        <v>24381</v>
      </c>
      <c r="F63" s="968">
        <v>6432</v>
      </c>
      <c r="G63" s="968">
        <v>693</v>
      </c>
      <c r="H63" s="968">
        <v>624</v>
      </c>
      <c r="I63" s="969">
        <f t="shared" si="7"/>
        <v>7749</v>
      </c>
      <c r="J63" s="970" t="s">
        <v>543</v>
      </c>
      <c r="K63" s="965">
        <v>1124</v>
      </c>
    </row>
    <row r="64" spans="1:11" ht="20.149999999999999" customHeight="1">
      <c r="A64" s="966" t="s">
        <v>544</v>
      </c>
      <c r="B64" s="967">
        <v>22077</v>
      </c>
      <c r="C64" s="968">
        <v>3264</v>
      </c>
      <c r="D64" s="968">
        <v>3214</v>
      </c>
      <c r="E64" s="968">
        <f t="shared" si="6"/>
        <v>28555</v>
      </c>
      <c r="F64" s="968">
        <v>9998</v>
      </c>
      <c r="G64" s="968">
        <v>1179</v>
      </c>
      <c r="H64" s="968">
        <v>616</v>
      </c>
      <c r="I64" s="969">
        <f t="shared" si="7"/>
        <v>11793</v>
      </c>
      <c r="J64" s="970" t="s">
        <v>545</v>
      </c>
      <c r="K64" s="965">
        <v>795</v>
      </c>
    </row>
    <row r="65" spans="1:11" ht="20.149999999999999" customHeight="1">
      <c r="A65" s="966" t="s">
        <v>546</v>
      </c>
      <c r="B65" s="967">
        <v>9796</v>
      </c>
      <c r="C65" s="968">
        <v>2547</v>
      </c>
      <c r="D65" s="968">
        <v>1735</v>
      </c>
      <c r="E65" s="968">
        <f t="shared" si="6"/>
        <v>14078</v>
      </c>
      <c r="F65" s="968">
        <v>8398</v>
      </c>
      <c r="G65" s="968">
        <v>1033</v>
      </c>
      <c r="H65" s="968">
        <v>818</v>
      </c>
      <c r="I65" s="969">
        <f t="shared" si="7"/>
        <v>10249</v>
      </c>
      <c r="J65" s="970" t="s">
        <v>547</v>
      </c>
      <c r="K65" s="965">
        <v>766</v>
      </c>
    </row>
    <row r="66" spans="1:11" ht="20.149999999999999" customHeight="1">
      <c r="A66" s="966" t="s">
        <v>548</v>
      </c>
      <c r="B66" s="967">
        <v>12145</v>
      </c>
      <c r="C66" s="968">
        <v>6610</v>
      </c>
      <c r="D66" s="968">
        <v>1938</v>
      </c>
      <c r="E66" s="968">
        <f t="shared" si="6"/>
        <v>20693</v>
      </c>
      <c r="F66" s="968">
        <v>19886</v>
      </c>
      <c r="G66" s="968">
        <v>3216</v>
      </c>
      <c r="H66" s="968">
        <v>2315</v>
      </c>
      <c r="I66" s="969">
        <f t="shared" si="7"/>
        <v>25417</v>
      </c>
      <c r="J66" s="970" t="s">
        <v>549</v>
      </c>
      <c r="K66" s="965">
        <v>1450</v>
      </c>
    </row>
    <row r="67" spans="1:11" ht="20.149999999999999" customHeight="1">
      <c r="A67" s="966" t="s">
        <v>550</v>
      </c>
      <c r="B67" s="967">
        <v>6509</v>
      </c>
      <c r="C67" s="968">
        <v>1840</v>
      </c>
      <c r="D67" s="968">
        <v>810</v>
      </c>
      <c r="E67" s="968">
        <f t="shared" si="6"/>
        <v>9159</v>
      </c>
      <c r="F67" s="968">
        <v>3779</v>
      </c>
      <c r="G67" s="968">
        <v>903</v>
      </c>
      <c r="H67" s="968">
        <v>257</v>
      </c>
      <c r="I67" s="969">
        <f t="shared" si="7"/>
        <v>4939</v>
      </c>
      <c r="J67" s="970" t="s">
        <v>551</v>
      </c>
      <c r="K67" s="965">
        <v>6032</v>
      </c>
    </row>
    <row r="68" spans="1:11" ht="20.149999999999999" customHeight="1">
      <c r="A68" s="966" t="s">
        <v>552</v>
      </c>
      <c r="B68" s="967">
        <v>20031</v>
      </c>
      <c r="C68" s="968">
        <v>4004</v>
      </c>
      <c r="D68" s="968">
        <v>2606</v>
      </c>
      <c r="E68" s="968">
        <f t="shared" si="6"/>
        <v>26641</v>
      </c>
      <c r="F68" s="968">
        <v>9857</v>
      </c>
      <c r="G68" s="968">
        <v>1556</v>
      </c>
      <c r="H68" s="968">
        <v>969</v>
      </c>
      <c r="I68" s="969">
        <f t="shared" si="7"/>
        <v>12382</v>
      </c>
      <c r="J68" s="970" t="s">
        <v>553</v>
      </c>
      <c r="K68" s="965">
        <v>9710</v>
      </c>
    </row>
    <row r="69" spans="1:11" ht="20.149999999999999" customHeight="1">
      <c r="A69" s="966" t="s">
        <v>554</v>
      </c>
      <c r="B69" s="967">
        <v>2903</v>
      </c>
      <c r="C69" s="968">
        <v>488</v>
      </c>
      <c r="D69" s="968">
        <v>544</v>
      </c>
      <c r="E69" s="968">
        <f t="shared" si="6"/>
        <v>3935</v>
      </c>
      <c r="F69" s="968">
        <v>1009</v>
      </c>
      <c r="G69" s="968">
        <v>193</v>
      </c>
      <c r="H69" s="968">
        <v>118</v>
      </c>
      <c r="I69" s="969">
        <f t="shared" si="7"/>
        <v>1320</v>
      </c>
      <c r="J69" s="970" t="s">
        <v>555</v>
      </c>
      <c r="K69" s="965">
        <v>7374</v>
      </c>
    </row>
    <row r="70" spans="1:11" ht="20.149999999999999" customHeight="1">
      <c r="A70" s="966" t="s">
        <v>556</v>
      </c>
      <c r="B70" s="967">
        <v>64376</v>
      </c>
      <c r="C70" s="968">
        <v>18951</v>
      </c>
      <c r="D70" s="968">
        <v>12883</v>
      </c>
      <c r="E70" s="968">
        <f t="shared" si="6"/>
        <v>96210</v>
      </c>
      <c r="F70" s="968">
        <v>66503</v>
      </c>
      <c r="G70" s="968">
        <v>5319</v>
      </c>
      <c r="H70" s="968">
        <v>10946</v>
      </c>
      <c r="I70" s="969">
        <f t="shared" si="7"/>
        <v>82768</v>
      </c>
      <c r="J70" s="970" t="s">
        <v>557</v>
      </c>
      <c r="K70" s="965">
        <v>25363</v>
      </c>
    </row>
    <row r="71" spans="1:11" ht="20.149999999999999" customHeight="1">
      <c r="A71" s="966" t="s">
        <v>558</v>
      </c>
      <c r="B71" s="967">
        <v>2362</v>
      </c>
      <c r="C71" s="968">
        <v>0</v>
      </c>
      <c r="D71" s="968">
        <v>30</v>
      </c>
      <c r="E71" s="968">
        <f t="shared" si="6"/>
        <v>2392</v>
      </c>
      <c r="F71" s="968">
        <v>3713</v>
      </c>
      <c r="G71" s="968">
        <v>23</v>
      </c>
      <c r="H71" s="968">
        <v>21</v>
      </c>
      <c r="I71" s="969">
        <f t="shared" si="7"/>
        <v>3757</v>
      </c>
      <c r="J71" s="970"/>
      <c r="K71" s="965"/>
    </row>
    <row r="72" spans="1:11" ht="20.149999999999999" customHeight="1">
      <c r="A72" s="966" t="s">
        <v>559</v>
      </c>
      <c r="B72" s="967">
        <v>17764</v>
      </c>
      <c r="C72" s="968">
        <v>0</v>
      </c>
      <c r="D72" s="968">
        <v>2370</v>
      </c>
      <c r="E72" s="968">
        <f t="shared" si="6"/>
        <v>20134</v>
      </c>
      <c r="F72" s="968">
        <v>1</v>
      </c>
      <c r="G72" s="968">
        <v>39</v>
      </c>
      <c r="H72" s="968">
        <v>39</v>
      </c>
      <c r="I72" s="969">
        <f t="shared" si="7"/>
        <v>79</v>
      </c>
      <c r="J72" s="970"/>
      <c r="K72" s="971"/>
    </row>
    <row r="73" spans="1:11" ht="20.149999999999999" customHeight="1">
      <c r="A73" s="966" t="s">
        <v>560</v>
      </c>
      <c r="B73" s="967">
        <v>63049</v>
      </c>
      <c r="C73" s="968">
        <v>83386</v>
      </c>
      <c r="D73" s="968">
        <v>9878</v>
      </c>
      <c r="E73" s="968">
        <f t="shared" si="6"/>
        <v>156313</v>
      </c>
      <c r="F73" s="968">
        <v>98553</v>
      </c>
      <c r="G73" s="968">
        <v>51379</v>
      </c>
      <c r="H73" s="968">
        <v>12172</v>
      </c>
      <c r="I73" s="969">
        <f t="shared" si="7"/>
        <v>162104</v>
      </c>
      <c r="J73" s="970"/>
      <c r="K73" s="972"/>
    </row>
    <row r="74" spans="1:11" ht="20.149999999999999" customHeight="1">
      <c r="A74" s="966" t="s">
        <v>561</v>
      </c>
      <c r="B74" s="967">
        <v>1940</v>
      </c>
      <c r="C74" s="968">
        <v>6</v>
      </c>
      <c r="D74" s="968">
        <v>356</v>
      </c>
      <c r="E74" s="968">
        <f t="shared" si="6"/>
        <v>2302</v>
      </c>
      <c r="F74" s="968">
        <v>2265</v>
      </c>
      <c r="G74" s="968">
        <v>166</v>
      </c>
      <c r="H74" s="968">
        <v>279</v>
      </c>
      <c r="I74" s="969">
        <f t="shared" si="7"/>
        <v>2710</v>
      </c>
      <c r="J74" s="970"/>
      <c r="K74" s="972"/>
    </row>
    <row r="75" spans="1:11" ht="20.149999999999999" customHeight="1">
      <c r="A75" s="966" t="s">
        <v>1194</v>
      </c>
      <c r="B75" s="967">
        <v>6339</v>
      </c>
      <c r="C75" s="968">
        <v>0</v>
      </c>
      <c r="D75" s="968">
        <v>653</v>
      </c>
      <c r="E75" s="968">
        <f t="shared" si="6"/>
        <v>6992</v>
      </c>
      <c r="F75" s="968">
        <v>1613</v>
      </c>
      <c r="G75" s="968">
        <v>1</v>
      </c>
      <c r="H75" s="968">
        <v>17</v>
      </c>
      <c r="I75" s="969">
        <f t="shared" si="7"/>
        <v>1631</v>
      </c>
      <c r="J75" s="970"/>
      <c r="K75" s="972"/>
    </row>
    <row r="76" spans="1:11" ht="20.149999999999999" customHeight="1">
      <c r="A76" s="966" t="s">
        <v>562</v>
      </c>
      <c r="B76" s="967">
        <v>708</v>
      </c>
      <c r="C76" s="968">
        <v>0</v>
      </c>
      <c r="D76" s="968">
        <v>0</v>
      </c>
      <c r="E76" s="968">
        <f t="shared" si="6"/>
        <v>708</v>
      </c>
      <c r="F76" s="968">
        <v>198</v>
      </c>
      <c r="G76" s="968">
        <v>0</v>
      </c>
      <c r="H76" s="968">
        <v>0</v>
      </c>
      <c r="I76" s="969">
        <f t="shared" si="7"/>
        <v>198</v>
      </c>
      <c r="J76" s="970"/>
      <c r="K76" s="972"/>
    </row>
    <row r="77" spans="1:11" ht="20.149999999999999" customHeight="1">
      <c r="A77" s="966" t="s">
        <v>563</v>
      </c>
      <c r="B77" s="967">
        <v>9090</v>
      </c>
      <c r="C77" s="968">
        <v>0</v>
      </c>
      <c r="D77" s="968">
        <v>734</v>
      </c>
      <c r="E77" s="968">
        <f t="shared" si="6"/>
        <v>9824</v>
      </c>
      <c r="F77" s="968">
        <v>14350</v>
      </c>
      <c r="G77" s="968">
        <v>41</v>
      </c>
      <c r="H77" s="968">
        <v>1840</v>
      </c>
      <c r="I77" s="969">
        <f t="shared" si="7"/>
        <v>16231</v>
      </c>
      <c r="J77" s="970"/>
      <c r="K77" s="972"/>
    </row>
    <row r="78" spans="1:11" ht="20.149999999999999" customHeight="1">
      <c r="A78" s="973" t="s">
        <v>564</v>
      </c>
      <c r="B78" s="974">
        <v>64</v>
      </c>
      <c r="C78" s="975">
        <v>0</v>
      </c>
      <c r="D78" s="975">
        <v>6</v>
      </c>
      <c r="E78" s="975">
        <f t="shared" si="6"/>
        <v>70</v>
      </c>
      <c r="F78" s="975">
        <v>94</v>
      </c>
      <c r="G78" s="975">
        <v>2</v>
      </c>
      <c r="H78" s="975">
        <v>5</v>
      </c>
      <c r="I78" s="976">
        <f t="shared" si="7"/>
        <v>101</v>
      </c>
      <c r="J78" s="970"/>
      <c r="K78" s="972"/>
    </row>
    <row r="79" spans="1:11" ht="20.149999999999999" customHeight="1" thickBot="1">
      <c r="A79" s="977" t="s">
        <v>565</v>
      </c>
      <c r="B79" s="978">
        <f t="shared" ref="B79:I79" si="8">SUM(B61:B78)</f>
        <v>269361</v>
      </c>
      <c r="C79" s="979">
        <f t="shared" si="8"/>
        <v>124870</v>
      </c>
      <c r="D79" s="979">
        <f t="shared" si="8"/>
        <v>42997</v>
      </c>
      <c r="E79" s="979">
        <f t="shared" si="8"/>
        <v>437228</v>
      </c>
      <c r="F79" s="979">
        <f t="shared" si="8"/>
        <v>253896</v>
      </c>
      <c r="G79" s="980">
        <f t="shared" si="8"/>
        <v>66406</v>
      </c>
      <c r="H79" s="979">
        <f t="shared" si="8"/>
        <v>31569</v>
      </c>
      <c r="I79" s="981">
        <f t="shared" si="8"/>
        <v>351871</v>
      </c>
      <c r="J79" s="982" t="s">
        <v>566</v>
      </c>
      <c r="K79" s="983">
        <f>SUM(K61:K78)</f>
        <v>61998</v>
      </c>
    </row>
    <row r="80" spans="1:11" ht="9" customHeight="1">
      <c r="A80" s="988"/>
      <c r="B80" s="967"/>
      <c r="C80" s="967"/>
      <c r="D80" s="967"/>
      <c r="E80" s="967"/>
      <c r="F80" s="967"/>
      <c r="G80" s="967"/>
      <c r="H80" s="967"/>
      <c r="I80" s="967"/>
      <c r="J80" s="989"/>
      <c r="K80" s="990"/>
    </row>
    <row r="81" spans="1:11" ht="20.149999999999999" customHeight="1">
      <c r="A81" s="632" t="s">
        <v>1122</v>
      </c>
      <c r="B81" s="967"/>
      <c r="C81" s="967"/>
      <c r="D81" s="967"/>
      <c r="E81" s="967"/>
      <c r="F81" s="967"/>
      <c r="G81" s="967"/>
      <c r="H81" s="967"/>
      <c r="I81" s="967"/>
      <c r="J81" s="989"/>
      <c r="K81" s="990"/>
    </row>
    <row r="82" spans="1:11" ht="20.149999999999999" customHeight="1">
      <c r="A82" s="632" t="s">
        <v>568</v>
      </c>
      <c r="B82" s="967"/>
      <c r="C82" s="967"/>
      <c r="D82" s="967"/>
      <c r="E82" s="967"/>
      <c r="F82" s="967"/>
      <c r="G82" s="967"/>
      <c r="H82" s="967"/>
      <c r="I82" s="967"/>
      <c r="J82" s="989"/>
      <c r="K82" s="990"/>
    </row>
    <row r="83" spans="1:11" ht="18" customHeight="1" thickBot="1">
      <c r="A83" s="938"/>
      <c r="B83" s="938"/>
      <c r="C83" s="938"/>
      <c r="D83" s="939"/>
      <c r="E83" s="940"/>
      <c r="F83" s="940"/>
      <c r="G83" s="940"/>
      <c r="H83" s="940"/>
      <c r="I83" s="940"/>
      <c r="J83" s="818" t="s">
        <v>981</v>
      </c>
      <c r="K83" s="818"/>
    </row>
    <row r="84" spans="1:11" ht="18" customHeight="1">
      <c r="A84" s="941" t="s">
        <v>524</v>
      </c>
      <c r="B84" s="942" t="s">
        <v>525</v>
      </c>
      <c r="C84" s="943"/>
      <c r="D84" s="943"/>
      <c r="E84" s="943"/>
      <c r="F84" s="943" t="s">
        <v>526</v>
      </c>
      <c r="G84" s="943"/>
      <c r="H84" s="943"/>
      <c r="I84" s="943"/>
      <c r="J84" s="943"/>
      <c r="K84" s="944"/>
    </row>
    <row r="85" spans="1:11" ht="18" customHeight="1">
      <c r="A85" s="945"/>
      <c r="B85" s="946" t="s">
        <v>527</v>
      </c>
      <c r="C85" s="947" t="s">
        <v>528</v>
      </c>
      <c r="D85" s="948" t="s">
        <v>529</v>
      </c>
      <c r="E85" s="947" t="s">
        <v>530</v>
      </c>
      <c r="F85" s="947" t="s">
        <v>531</v>
      </c>
      <c r="G85" s="947"/>
      <c r="H85" s="949"/>
      <c r="I85" s="950"/>
      <c r="J85" s="951" t="s">
        <v>532</v>
      </c>
      <c r="K85" s="952"/>
    </row>
    <row r="86" spans="1:11" ht="18" customHeight="1">
      <c r="A86" s="953"/>
      <c r="B86" s="946"/>
      <c r="C86" s="947"/>
      <c r="D86" s="954"/>
      <c r="E86" s="949"/>
      <c r="F86" s="955" t="s">
        <v>533</v>
      </c>
      <c r="G86" s="955" t="s">
        <v>534</v>
      </c>
      <c r="H86" s="956" t="s">
        <v>535</v>
      </c>
      <c r="I86" s="957" t="s">
        <v>536</v>
      </c>
      <c r="J86" s="958" t="s">
        <v>537</v>
      </c>
      <c r="K86" s="959"/>
    </row>
    <row r="87" spans="1:11" ht="20.149999999999999" customHeight="1">
      <c r="A87" s="960" t="s">
        <v>538</v>
      </c>
      <c r="B87" s="961">
        <v>6531</v>
      </c>
      <c r="C87" s="962">
        <v>510</v>
      </c>
      <c r="D87" s="962">
        <v>737</v>
      </c>
      <c r="E87" s="962">
        <f t="shared" ref="E87:E104" si="9">+B87+C87+D87</f>
        <v>7778</v>
      </c>
      <c r="F87" s="962">
        <v>1787</v>
      </c>
      <c r="G87" s="962">
        <v>240</v>
      </c>
      <c r="H87" s="962">
        <v>159</v>
      </c>
      <c r="I87" s="963">
        <f t="shared" ref="I87:I104" si="10">+F87+G87+H87</f>
        <v>2186</v>
      </c>
      <c r="J87" s="964" t="s">
        <v>539</v>
      </c>
      <c r="K87" s="965">
        <f>2873+351</f>
        <v>3224</v>
      </c>
    </row>
    <row r="88" spans="1:11" ht="20.149999999999999" customHeight="1">
      <c r="A88" s="966" t="s">
        <v>540</v>
      </c>
      <c r="B88" s="967">
        <v>5154</v>
      </c>
      <c r="C88" s="968">
        <v>670</v>
      </c>
      <c r="D88" s="968">
        <v>1252</v>
      </c>
      <c r="E88" s="968">
        <f t="shared" si="9"/>
        <v>7076</v>
      </c>
      <c r="F88" s="968">
        <v>5752</v>
      </c>
      <c r="G88" s="968">
        <v>351</v>
      </c>
      <c r="H88" s="968">
        <v>467</v>
      </c>
      <c r="I88" s="969">
        <f t="shared" si="10"/>
        <v>6570</v>
      </c>
      <c r="J88" s="970" t="s">
        <v>541</v>
      </c>
      <c r="K88" s="965">
        <f>5313+933</f>
        <v>6246</v>
      </c>
    </row>
    <row r="89" spans="1:11" ht="20.149999999999999" customHeight="1">
      <c r="A89" s="966" t="s">
        <v>542</v>
      </c>
      <c r="B89" s="967">
        <v>18470</v>
      </c>
      <c r="C89" s="968">
        <v>2459</v>
      </c>
      <c r="D89" s="968">
        <v>3630</v>
      </c>
      <c r="E89" s="968">
        <f t="shared" si="9"/>
        <v>24559</v>
      </c>
      <c r="F89" s="968">
        <v>6885</v>
      </c>
      <c r="G89" s="968">
        <v>746</v>
      </c>
      <c r="H89" s="968">
        <v>534</v>
      </c>
      <c r="I89" s="969">
        <f t="shared" si="10"/>
        <v>8165</v>
      </c>
      <c r="J89" s="970" t="s">
        <v>543</v>
      </c>
      <c r="K89" s="965">
        <f>1432+111</f>
        <v>1543</v>
      </c>
    </row>
    <row r="90" spans="1:11" ht="20.149999999999999" customHeight="1">
      <c r="A90" s="966" t="s">
        <v>544</v>
      </c>
      <c r="B90" s="967">
        <v>21961</v>
      </c>
      <c r="C90" s="968">
        <v>3070</v>
      </c>
      <c r="D90" s="968">
        <v>3480</v>
      </c>
      <c r="E90" s="968">
        <f t="shared" si="9"/>
        <v>28511</v>
      </c>
      <c r="F90" s="968">
        <v>9509</v>
      </c>
      <c r="G90" s="968">
        <v>1147</v>
      </c>
      <c r="H90" s="968">
        <v>813</v>
      </c>
      <c r="I90" s="969">
        <f t="shared" si="10"/>
        <v>11469</v>
      </c>
      <c r="J90" s="970" t="s">
        <v>545</v>
      </c>
      <c r="K90" s="965">
        <f>670+143</f>
        <v>813</v>
      </c>
    </row>
    <row r="91" spans="1:11" ht="20.149999999999999" customHeight="1">
      <c r="A91" s="966" t="s">
        <v>546</v>
      </c>
      <c r="B91" s="967">
        <v>10069</v>
      </c>
      <c r="C91" s="968">
        <v>2374</v>
      </c>
      <c r="D91" s="968">
        <v>1756</v>
      </c>
      <c r="E91" s="968">
        <f t="shared" si="9"/>
        <v>14199</v>
      </c>
      <c r="F91" s="968">
        <v>8188</v>
      </c>
      <c r="G91" s="968">
        <v>868</v>
      </c>
      <c r="H91" s="968">
        <v>745</v>
      </c>
      <c r="I91" s="969">
        <f t="shared" si="10"/>
        <v>9801</v>
      </c>
      <c r="J91" s="970" t="s">
        <v>547</v>
      </c>
      <c r="K91" s="965">
        <f>626+60</f>
        <v>686</v>
      </c>
    </row>
    <row r="92" spans="1:11" ht="20.149999999999999" customHeight="1">
      <c r="A92" s="966" t="s">
        <v>548</v>
      </c>
      <c r="B92" s="967">
        <v>11940</v>
      </c>
      <c r="C92" s="968">
        <v>6322</v>
      </c>
      <c r="D92" s="968">
        <v>1900</v>
      </c>
      <c r="E92" s="968">
        <f t="shared" si="9"/>
        <v>20162</v>
      </c>
      <c r="F92" s="968">
        <v>19844</v>
      </c>
      <c r="G92" s="968">
        <v>3016</v>
      </c>
      <c r="H92" s="968">
        <v>2398</v>
      </c>
      <c r="I92" s="969">
        <f t="shared" si="10"/>
        <v>25258</v>
      </c>
      <c r="J92" s="970" t="s">
        <v>549</v>
      </c>
      <c r="K92" s="965">
        <f>1588+53</f>
        <v>1641</v>
      </c>
    </row>
    <row r="93" spans="1:11" ht="20.149999999999999" customHeight="1">
      <c r="A93" s="966" t="s">
        <v>550</v>
      </c>
      <c r="B93" s="967">
        <v>6452</v>
      </c>
      <c r="C93" s="968">
        <v>1758</v>
      </c>
      <c r="D93" s="968">
        <v>823</v>
      </c>
      <c r="E93" s="968">
        <f t="shared" si="9"/>
        <v>9033</v>
      </c>
      <c r="F93" s="968">
        <v>3820</v>
      </c>
      <c r="G93" s="968">
        <v>920</v>
      </c>
      <c r="H93" s="968">
        <v>267</v>
      </c>
      <c r="I93" s="969">
        <f t="shared" si="10"/>
        <v>5007</v>
      </c>
      <c r="J93" s="970" t="s">
        <v>551</v>
      </c>
      <c r="K93" s="965">
        <f>5436+366</f>
        <v>5802</v>
      </c>
    </row>
    <row r="94" spans="1:11" ht="20.149999999999999" customHeight="1">
      <c r="A94" s="966" t="s">
        <v>552</v>
      </c>
      <c r="B94" s="967">
        <v>19817</v>
      </c>
      <c r="C94" s="968">
        <v>3853</v>
      </c>
      <c r="D94" s="968">
        <v>2751</v>
      </c>
      <c r="E94" s="968">
        <f t="shared" si="9"/>
        <v>26421</v>
      </c>
      <c r="F94" s="968">
        <v>10343</v>
      </c>
      <c r="G94" s="968">
        <v>1453</v>
      </c>
      <c r="H94" s="968">
        <v>1169</v>
      </c>
      <c r="I94" s="969">
        <f t="shared" si="10"/>
        <v>12965</v>
      </c>
      <c r="J94" s="970" t="s">
        <v>553</v>
      </c>
      <c r="K94" s="965">
        <f>9426+813</f>
        <v>10239</v>
      </c>
    </row>
    <row r="95" spans="1:11" ht="20.149999999999999" customHeight="1">
      <c r="A95" s="966" t="s">
        <v>554</v>
      </c>
      <c r="B95" s="967">
        <v>2873</v>
      </c>
      <c r="C95" s="968">
        <v>478</v>
      </c>
      <c r="D95" s="968">
        <v>549</v>
      </c>
      <c r="E95" s="968">
        <f t="shared" si="9"/>
        <v>3900</v>
      </c>
      <c r="F95" s="968">
        <v>1090</v>
      </c>
      <c r="G95" s="968">
        <v>206</v>
      </c>
      <c r="H95" s="968">
        <v>102</v>
      </c>
      <c r="I95" s="969">
        <f t="shared" si="10"/>
        <v>1398</v>
      </c>
      <c r="J95" s="970" t="s">
        <v>555</v>
      </c>
      <c r="K95" s="965">
        <f>6978+1040</f>
        <v>8018</v>
      </c>
    </row>
    <row r="96" spans="1:11" ht="20.149999999999999" customHeight="1">
      <c r="A96" s="966" t="s">
        <v>556</v>
      </c>
      <c r="B96" s="967">
        <v>62613</v>
      </c>
      <c r="C96" s="968">
        <v>18337</v>
      </c>
      <c r="D96" s="968">
        <v>13460</v>
      </c>
      <c r="E96" s="968">
        <f t="shared" si="9"/>
        <v>94410</v>
      </c>
      <c r="F96" s="968">
        <v>66087</v>
      </c>
      <c r="G96" s="968">
        <v>5020</v>
      </c>
      <c r="H96" s="968">
        <v>11615</v>
      </c>
      <c r="I96" s="969">
        <f t="shared" si="10"/>
        <v>82722</v>
      </c>
      <c r="J96" s="970" t="s">
        <v>557</v>
      </c>
      <c r="K96" s="965">
        <f>20801+3741</f>
        <v>24542</v>
      </c>
    </row>
    <row r="97" spans="1:11" ht="20.149999999999999" customHeight="1">
      <c r="A97" s="966" t="s">
        <v>558</v>
      </c>
      <c r="B97" s="967">
        <v>2336</v>
      </c>
      <c r="C97" s="968">
        <v>0</v>
      </c>
      <c r="D97" s="968">
        <v>30</v>
      </c>
      <c r="E97" s="968">
        <f t="shared" si="9"/>
        <v>2366</v>
      </c>
      <c r="F97" s="968">
        <v>2389</v>
      </c>
      <c r="G97" s="968">
        <v>34</v>
      </c>
      <c r="H97" s="968">
        <v>23</v>
      </c>
      <c r="I97" s="969">
        <f t="shared" si="10"/>
        <v>2446</v>
      </c>
      <c r="J97" s="970"/>
      <c r="K97" s="965"/>
    </row>
    <row r="98" spans="1:11" ht="20.149999999999999" customHeight="1">
      <c r="A98" s="966" t="s">
        <v>559</v>
      </c>
      <c r="B98" s="967">
        <v>17561</v>
      </c>
      <c r="C98" s="968">
        <v>0</v>
      </c>
      <c r="D98" s="968">
        <v>2320</v>
      </c>
      <c r="E98" s="968">
        <f t="shared" si="9"/>
        <v>19881</v>
      </c>
      <c r="F98" s="968">
        <v>8</v>
      </c>
      <c r="G98" s="968">
        <v>76</v>
      </c>
      <c r="H98" s="968">
        <v>36</v>
      </c>
      <c r="I98" s="969">
        <f t="shared" si="10"/>
        <v>120</v>
      </c>
      <c r="J98" s="970"/>
      <c r="K98" s="971"/>
    </row>
    <row r="99" spans="1:11" ht="20.149999999999999" customHeight="1">
      <c r="A99" s="966" t="s">
        <v>560</v>
      </c>
      <c r="B99" s="967">
        <v>61992</v>
      </c>
      <c r="C99" s="968">
        <v>81408</v>
      </c>
      <c r="D99" s="968">
        <v>9867</v>
      </c>
      <c r="E99" s="968">
        <f t="shared" si="9"/>
        <v>153267</v>
      </c>
      <c r="F99" s="968">
        <v>98456</v>
      </c>
      <c r="G99" s="968">
        <v>49882</v>
      </c>
      <c r="H99" s="968">
        <v>13661</v>
      </c>
      <c r="I99" s="969">
        <f t="shared" si="10"/>
        <v>161999</v>
      </c>
      <c r="J99" s="970"/>
      <c r="K99" s="972"/>
    </row>
    <row r="100" spans="1:11" ht="20.149999999999999" customHeight="1">
      <c r="A100" s="966" t="s">
        <v>561</v>
      </c>
      <c r="B100" s="967">
        <v>1910</v>
      </c>
      <c r="C100" s="968">
        <v>0</v>
      </c>
      <c r="D100" s="968">
        <v>354</v>
      </c>
      <c r="E100" s="968">
        <f t="shared" si="9"/>
        <v>2264</v>
      </c>
      <c r="F100" s="968">
        <v>2516</v>
      </c>
      <c r="G100" s="968">
        <v>194</v>
      </c>
      <c r="H100" s="968">
        <v>433</v>
      </c>
      <c r="I100" s="969">
        <f t="shared" si="10"/>
        <v>3143</v>
      </c>
      <c r="J100" s="970"/>
      <c r="K100" s="972"/>
    </row>
    <row r="101" spans="1:11" ht="20.149999999999999" customHeight="1">
      <c r="A101" s="966" t="s">
        <v>1194</v>
      </c>
      <c r="B101" s="967">
        <v>6371</v>
      </c>
      <c r="C101" s="968">
        <v>0</v>
      </c>
      <c r="D101" s="968">
        <v>633</v>
      </c>
      <c r="E101" s="968">
        <f t="shared" si="9"/>
        <v>7004</v>
      </c>
      <c r="F101" s="968">
        <v>2228</v>
      </c>
      <c r="G101" s="968">
        <v>0</v>
      </c>
      <c r="H101" s="968">
        <v>132</v>
      </c>
      <c r="I101" s="969">
        <f t="shared" si="10"/>
        <v>2360</v>
      </c>
      <c r="J101" s="970"/>
      <c r="K101" s="972"/>
    </row>
    <row r="102" spans="1:11" ht="20.149999999999999" customHeight="1">
      <c r="A102" s="966" t="s">
        <v>562</v>
      </c>
      <c r="B102" s="967">
        <v>708</v>
      </c>
      <c r="C102" s="968">
        <v>0</v>
      </c>
      <c r="D102" s="968">
        <v>0</v>
      </c>
      <c r="E102" s="968">
        <f t="shared" si="9"/>
        <v>708</v>
      </c>
      <c r="F102" s="968">
        <v>157</v>
      </c>
      <c r="G102" s="968">
        <v>0</v>
      </c>
      <c r="H102" s="968">
        <v>0</v>
      </c>
      <c r="I102" s="969">
        <f t="shared" si="10"/>
        <v>157</v>
      </c>
      <c r="J102" s="970"/>
      <c r="K102" s="972"/>
    </row>
    <row r="103" spans="1:11" ht="20.149999999999999" customHeight="1">
      <c r="A103" s="966" t="s">
        <v>563</v>
      </c>
      <c r="B103" s="967">
        <v>9394</v>
      </c>
      <c r="C103" s="968">
        <v>0</v>
      </c>
      <c r="D103" s="968">
        <v>624</v>
      </c>
      <c r="E103" s="968">
        <f t="shared" si="9"/>
        <v>10018</v>
      </c>
      <c r="F103" s="968">
        <v>14910</v>
      </c>
      <c r="G103" s="968">
        <v>47</v>
      </c>
      <c r="H103" s="968">
        <v>2103</v>
      </c>
      <c r="I103" s="969">
        <f t="shared" si="10"/>
        <v>17060</v>
      </c>
      <c r="J103" s="970"/>
      <c r="K103" s="972"/>
    </row>
    <row r="104" spans="1:11" ht="20.149999999999999" customHeight="1">
      <c r="A104" s="973" t="s">
        <v>564</v>
      </c>
      <c r="B104" s="974">
        <v>64</v>
      </c>
      <c r="C104" s="975">
        <v>0</v>
      </c>
      <c r="D104" s="975">
        <v>6</v>
      </c>
      <c r="E104" s="975">
        <f t="shared" si="9"/>
        <v>70</v>
      </c>
      <c r="F104" s="975">
        <v>110</v>
      </c>
      <c r="G104" s="975">
        <v>3</v>
      </c>
      <c r="H104" s="975">
        <v>11</v>
      </c>
      <c r="I104" s="976">
        <f t="shared" si="10"/>
        <v>124</v>
      </c>
      <c r="J104" s="970"/>
      <c r="K104" s="972"/>
    </row>
    <row r="105" spans="1:11" ht="20.149999999999999" customHeight="1" thickBot="1">
      <c r="A105" s="977" t="s">
        <v>565</v>
      </c>
      <c r="B105" s="978">
        <f t="shared" ref="B105:I105" si="11">SUM(B87:B104)</f>
        <v>266216</v>
      </c>
      <c r="C105" s="979">
        <f t="shared" si="11"/>
        <v>121239</v>
      </c>
      <c r="D105" s="979">
        <f t="shared" si="11"/>
        <v>44172</v>
      </c>
      <c r="E105" s="979">
        <f t="shared" si="11"/>
        <v>431627</v>
      </c>
      <c r="F105" s="979">
        <f t="shared" si="11"/>
        <v>254079</v>
      </c>
      <c r="G105" s="980">
        <f t="shared" si="11"/>
        <v>64203</v>
      </c>
      <c r="H105" s="979">
        <f t="shared" si="11"/>
        <v>34668</v>
      </c>
      <c r="I105" s="981">
        <f t="shared" si="11"/>
        <v>352950</v>
      </c>
      <c r="J105" s="982" t="s">
        <v>566</v>
      </c>
      <c r="K105" s="983">
        <f>SUM(K87:K104)</f>
        <v>62754</v>
      </c>
    </row>
    <row r="106" spans="1:11" ht="9" customHeight="1">
      <c r="A106" s="988"/>
      <c r="B106" s="967"/>
      <c r="C106" s="967"/>
      <c r="D106" s="967"/>
      <c r="E106" s="967"/>
      <c r="F106" s="967"/>
      <c r="G106" s="967"/>
      <c r="H106" s="967"/>
      <c r="I106" s="967"/>
      <c r="J106" s="989"/>
      <c r="K106" s="990"/>
    </row>
    <row r="107" spans="1:11" ht="20.149999999999999" customHeight="1">
      <c r="A107" s="632" t="s">
        <v>982</v>
      </c>
      <c r="B107" s="967"/>
      <c r="C107" s="967"/>
      <c r="D107" s="967"/>
      <c r="E107" s="967"/>
      <c r="F107" s="967"/>
      <c r="G107" s="967"/>
      <c r="H107" s="967"/>
      <c r="I107" s="967"/>
      <c r="J107" s="989"/>
      <c r="K107" s="990"/>
    </row>
    <row r="108" spans="1:11" ht="20.149999999999999" customHeight="1">
      <c r="A108" s="632" t="s">
        <v>568</v>
      </c>
      <c r="B108" s="967"/>
      <c r="C108" s="967"/>
      <c r="D108" s="967"/>
      <c r="E108" s="967"/>
      <c r="F108" s="967"/>
      <c r="G108" s="967"/>
      <c r="H108" s="967"/>
      <c r="I108" s="967"/>
      <c r="J108" s="989"/>
      <c r="K108" s="990"/>
    </row>
    <row r="109" spans="1:11" ht="18" customHeight="1" thickBot="1">
      <c r="A109" s="938"/>
      <c r="B109" s="938"/>
      <c r="C109" s="938"/>
      <c r="D109" s="939"/>
      <c r="E109" s="940"/>
      <c r="F109" s="940"/>
      <c r="G109" s="940"/>
      <c r="H109" s="940"/>
      <c r="I109" s="940"/>
      <c r="J109" s="818" t="s">
        <v>967</v>
      </c>
      <c r="K109" s="818"/>
    </row>
    <row r="110" spans="1:11" ht="18" customHeight="1">
      <c r="A110" s="941" t="s">
        <v>524</v>
      </c>
      <c r="B110" s="942" t="s">
        <v>525</v>
      </c>
      <c r="C110" s="943"/>
      <c r="D110" s="943"/>
      <c r="E110" s="943"/>
      <c r="F110" s="943" t="s">
        <v>526</v>
      </c>
      <c r="G110" s="943"/>
      <c r="H110" s="943"/>
      <c r="I110" s="943"/>
      <c r="J110" s="943"/>
      <c r="K110" s="944"/>
    </row>
    <row r="111" spans="1:11" ht="18" customHeight="1">
      <c r="A111" s="945"/>
      <c r="B111" s="946" t="s">
        <v>527</v>
      </c>
      <c r="C111" s="947" t="s">
        <v>528</v>
      </c>
      <c r="D111" s="948" t="s">
        <v>529</v>
      </c>
      <c r="E111" s="947" t="s">
        <v>530</v>
      </c>
      <c r="F111" s="947" t="s">
        <v>531</v>
      </c>
      <c r="G111" s="947"/>
      <c r="H111" s="949"/>
      <c r="I111" s="950"/>
      <c r="J111" s="951" t="s">
        <v>532</v>
      </c>
      <c r="K111" s="952"/>
    </row>
    <row r="112" spans="1:11" ht="18" customHeight="1">
      <c r="A112" s="953"/>
      <c r="B112" s="946"/>
      <c r="C112" s="947"/>
      <c r="D112" s="954"/>
      <c r="E112" s="949"/>
      <c r="F112" s="955" t="s">
        <v>533</v>
      </c>
      <c r="G112" s="955" t="s">
        <v>534</v>
      </c>
      <c r="H112" s="956" t="s">
        <v>535</v>
      </c>
      <c r="I112" s="957" t="s">
        <v>536</v>
      </c>
      <c r="J112" s="958" t="s">
        <v>537</v>
      </c>
      <c r="K112" s="959"/>
    </row>
    <row r="113" spans="1:11" ht="20.149999999999999" customHeight="1">
      <c r="A113" s="960" t="s">
        <v>538</v>
      </c>
      <c r="B113" s="961">
        <v>6484</v>
      </c>
      <c r="C113" s="962">
        <v>475</v>
      </c>
      <c r="D113" s="962">
        <v>734</v>
      </c>
      <c r="E113" s="962">
        <f t="shared" ref="E113:E130" si="12">+B113+C113+D113</f>
        <v>7693</v>
      </c>
      <c r="F113" s="962">
        <v>1945</v>
      </c>
      <c r="G113" s="962">
        <v>227</v>
      </c>
      <c r="H113" s="962">
        <v>181</v>
      </c>
      <c r="I113" s="963">
        <f t="shared" ref="I113:I130" si="13">+F113+G113+H113</f>
        <v>2353</v>
      </c>
      <c r="J113" s="964" t="s">
        <v>539</v>
      </c>
      <c r="K113" s="965">
        <v>4151</v>
      </c>
    </row>
    <row r="114" spans="1:11" ht="20.149999999999999" customHeight="1">
      <c r="A114" s="966" t="s">
        <v>540</v>
      </c>
      <c r="B114" s="967">
        <v>5046</v>
      </c>
      <c r="C114" s="968">
        <v>616</v>
      </c>
      <c r="D114" s="968">
        <v>1282</v>
      </c>
      <c r="E114" s="968">
        <f t="shared" si="12"/>
        <v>6944</v>
      </c>
      <c r="F114" s="968">
        <v>6061</v>
      </c>
      <c r="G114" s="968">
        <v>389</v>
      </c>
      <c r="H114" s="968">
        <v>634</v>
      </c>
      <c r="I114" s="969">
        <f t="shared" si="13"/>
        <v>7084</v>
      </c>
      <c r="J114" s="970" t="s">
        <v>541</v>
      </c>
      <c r="K114" s="965">
        <v>8719</v>
      </c>
    </row>
    <row r="115" spans="1:11" ht="20.149999999999999" customHeight="1">
      <c r="A115" s="966" t="s">
        <v>542</v>
      </c>
      <c r="B115" s="967">
        <v>18342</v>
      </c>
      <c r="C115" s="968">
        <v>2394</v>
      </c>
      <c r="D115" s="968">
        <v>3632</v>
      </c>
      <c r="E115" s="968">
        <f t="shared" si="12"/>
        <v>24368</v>
      </c>
      <c r="F115" s="968">
        <v>10624</v>
      </c>
      <c r="G115" s="968">
        <v>853</v>
      </c>
      <c r="H115" s="968">
        <v>685</v>
      </c>
      <c r="I115" s="969">
        <f t="shared" si="13"/>
        <v>12162</v>
      </c>
      <c r="J115" s="970" t="s">
        <v>543</v>
      </c>
      <c r="K115" s="965">
        <v>1890</v>
      </c>
    </row>
    <row r="116" spans="1:11" ht="20.149999999999999" customHeight="1">
      <c r="A116" s="966" t="s">
        <v>544</v>
      </c>
      <c r="B116" s="967">
        <v>21566</v>
      </c>
      <c r="C116" s="968">
        <v>2787</v>
      </c>
      <c r="D116" s="968">
        <v>3511</v>
      </c>
      <c r="E116" s="968">
        <f t="shared" si="12"/>
        <v>27864</v>
      </c>
      <c r="F116" s="968">
        <v>11279</v>
      </c>
      <c r="G116" s="968">
        <v>1189</v>
      </c>
      <c r="H116" s="968">
        <v>859</v>
      </c>
      <c r="I116" s="969">
        <f t="shared" si="13"/>
        <v>13327</v>
      </c>
      <c r="J116" s="970" t="s">
        <v>545</v>
      </c>
      <c r="K116" s="965">
        <v>610</v>
      </c>
    </row>
    <row r="117" spans="1:11" ht="20.149999999999999" customHeight="1">
      <c r="A117" s="966" t="s">
        <v>546</v>
      </c>
      <c r="B117" s="967">
        <v>9746</v>
      </c>
      <c r="C117" s="968">
        <v>2241</v>
      </c>
      <c r="D117" s="968">
        <v>1743</v>
      </c>
      <c r="E117" s="968">
        <f t="shared" si="12"/>
        <v>13730</v>
      </c>
      <c r="F117" s="968">
        <v>10329</v>
      </c>
      <c r="G117" s="968">
        <v>951</v>
      </c>
      <c r="H117" s="968">
        <v>910</v>
      </c>
      <c r="I117" s="969">
        <f t="shared" si="13"/>
        <v>12190</v>
      </c>
      <c r="J117" s="970" t="s">
        <v>547</v>
      </c>
      <c r="K117" s="965">
        <v>721</v>
      </c>
    </row>
    <row r="118" spans="1:11" ht="20.149999999999999" customHeight="1">
      <c r="A118" s="966" t="s">
        <v>548</v>
      </c>
      <c r="B118" s="967">
        <v>11643</v>
      </c>
      <c r="C118" s="968">
        <v>6094</v>
      </c>
      <c r="D118" s="968">
        <v>1845</v>
      </c>
      <c r="E118" s="968">
        <f t="shared" si="12"/>
        <v>19582</v>
      </c>
      <c r="F118" s="968">
        <v>21894</v>
      </c>
      <c r="G118" s="968">
        <v>3079</v>
      </c>
      <c r="H118" s="968">
        <v>2390</v>
      </c>
      <c r="I118" s="969">
        <f t="shared" si="13"/>
        <v>27363</v>
      </c>
      <c r="J118" s="970" t="s">
        <v>549</v>
      </c>
      <c r="K118" s="965">
        <v>2082</v>
      </c>
    </row>
    <row r="119" spans="1:11" ht="20.149999999999999" customHeight="1">
      <c r="A119" s="966" t="s">
        <v>550</v>
      </c>
      <c r="B119" s="967">
        <v>6391</v>
      </c>
      <c r="C119" s="968">
        <v>1682</v>
      </c>
      <c r="D119" s="968">
        <v>827</v>
      </c>
      <c r="E119" s="968">
        <f t="shared" si="12"/>
        <v>8900</v>
      </c>
      <c r="F119" s="968">
        <v>4393</v>
      </c>
      <c r="G119" s="968">
        <v>906</v>
      </c>
      <c r="H119" s="968">
        <v>390</v>
      </c>
      <c r="I119" s="969">
        <f t="shared" si="13"/>
        <v>5689</v>
      </c>
      <c r="J119" s="970" t="s">
        <v>551</v>
      </c>
      <c r="K119" s="965">
        <v>7178</v>
      </c>
    </row>
    <row r="120" spans="1:11" ht="20.149999999999999" customHeight="1">
      <c r="A120" s="966" t="s">
        <v>552</v>
      </c>
      <c r="B120" s="967">
        <v>19628</v>
      </c>
      <c r="C120" s="968">
        <v>3702</v>
      </c>
      <c r="D120" s="968">
        <v>2709</v>
      </c>
      <c r="E120" s="968">
        <f t="shared" si="12"/>
        <v>26039</v>
      </c>
      <c r="F120" s="968">
        <v>10298</v>
      </c>
      <c r="G120" s="968">
        <v>1529</v>
      </c>
      <c r="H120" s="968">
        <v>1188</v>
      </c>
      <c r="I120" s="969">
        <f t="shared" si="13"/>
        <v>13015</v>
      </c>
      <c r="J120" s="970" t="s">
        <v>553</v>
      </c>
      <c r="K120" s="965">
        <v>11363</v>
      </c>
    </row>
    <row r="121" spans="1:11" ht="20.149999999999999" customHeight="1">
      <c r="A121" s="966" t="s">
        <v>554</v>
      </c>
      <c r="B121" s="967">
        <v>2861</v>
      </c>
      <c r="C121" s="968">
        <v>464</v>
      </c>
      <c r="D121" s="968">
        <v>545</v>
      </c>
      <c r="E121" s="968">
        <f t="shared" si="12"/>
        <v>3870</v>
      </c>
      <c r="F121" s="968">
        <v>1583</v>
      </c>
      <c r="G121" s="968">
        <v>238</v>
      </c>
      <c r="H121" s="968">
        <v>148</v>
      </c>
      <c r="I121" s="969">
        <f t="shared" si="13"/>
        <v>1969</v>
      </c>
      <c r="J121" s="970" t="s">
        <v>555</v>
      </c>
      <c r="K121" s="965">
        <v>9183</v>
      </c>
    </row>
    <row r="122" spans="1:11" ht="20.149999999999999" customHeight="1">
      <c r="A122" s="966" t="s">
        <v>556</v>
      </c>
      <c r="B122" s="967">
        <v>61060</v>
      </c>
      <c r="C122" s="968">
        <v>17931</v>
      </c>
      <c r="D122" s="968">
        <v>13399</v>
      </c>
      <c r="E122" s="968">
        <f t="shared" si="12"/>
        <v>92390</v>
      </c>
      <c r="F122" s="968">
        <v>72850</v>
      </c>
      <c r="G122" s="968">
        <v>5032</v>
      </c>
      <c r="H122" s="968">
        <v>11253</v>
      </c>
      <c r="I122" s="969">
        <f t="shared" si="13"/>
        <v>89135</v>
      </c>
      <c r="J122" s="970" t="s">
        <v>557</v>
      </c>
      <c r="K122" s="965">
        <v>28605</v>
      </c>
    </row>
    <row r="123" spans="1:11" ht="20.149999999999999" customHeight="1">
      <c r="A123" s="966" t="s">
        <v>558</v>
      </c>
      <c r="B123" s="967">
        <v>2267</v>
      </c>
      <c r="C123" s="968">
        <v>0</v>
      </c>
      <c r="D123" s="968">
        <v>30</v>
      </c>
      <c r="E123" s="968">
        <f t="shared" si="12"/>
        <v>2297</v>
      </c>
      <c r="F123" s="968">
        <v>3014</v>
      </c>
      <c r="G123" s="968">
        <v>0</v>
      </c>
      <c r="H123" s="968">
        <v>34</v>
      </c>
      <c r="I123" s="969">
        <f t="shared" si="13"/>
        <v>3048</v>
      </c>
      <c r="J123" s="970"/>
      <c r="K123" s="965"/>
    </row>
    <row r="124" spans="1:11" ht="20.149999999999999" customHeight="1">
      <c r="A124" s="966" t="s">
        <v>559</v>
      </c>
      <c r="B124" s="967">
        <v>17297</v>
      </c>
      <c r="C124" s="968">
        <v>0</v>
      </c>
      <c r="D124" s="968">
        <v>2230</v>
      </c>
      <c r="E124" s="968">
        <f t="shared" si="12"/>
        <v>19527</v>
      </c>
      <c r="F124" s="968">
        <v>4</v>
      </c>
      <c r="G124" s="968">
        <v>14</v>
      </c>
      <c r="H124" s="968">
        <v>31</v>
      </c>
      <c r="I124" s="969">
        <f t="shared" si="13"/>
        <v>49</v>
      </c>
      <c r="J124" s="970"/>
      <c r="K124" s="971"/>
    </row>
    <row r="125" spans="1:11" ht="20.149999999999999" customHeight="1">
      <c r="A125" s="966" t="s">
        <v>560</v>
      </c>
      <c r="B125" s="967">
        <v>60794</v>
      </c>
      <c r="C125" s="968">
        <v>79347</v>
      </c>
      <c r="D125" s="968">
        <v>9626</v>
      </c>
      <c r="E125" s="968">
        <f t="shared" si="12"/>
        <v>149767</v>
      </c>
      <c r="F125" s="968">
        <v>122169</v>
      </c>
      <c r="G125" s="968">
        <v>51686</v>
      </c>
      <c r="H125" s="968">
        <v>15520</v>
      </c>
      <c r="I125" s="969">
        <f t="shared" si="13"/>
        <v>189375</v>
      </c>
      <c r="J125" s="970"/>
      <c r="K125" s="972"/>
    </row>
    <row r="126" spans="1:11" ht="20.149999999999999" customHeight="1">
      <c r="A126" s="966" t="s">
        <v>561</v>
      </c>
      <c r="B126" s="967">
        <v>1906</v>
      </c>
      <c r="C126" s="968">
        <v>0</v>
      </c>
      <c r="D126" s="968">
        <v>354</v>
      </c>
      <c r="E126" s="968">
        <f t="shared" si="12"/>
        <v>2260</v>
      </c>
      <c r="F126" s="968">
        <v>3548</v>
      </c>
      <c r="G126" s="968">
        <v>384</v>
      </c>
      <c r="H126" s="968">
        <v>448</v>
      </c>
      <c r="I126" s="969">
        <f t="shared" si="13"/>
        <v>4380</v>
      </c>
      <c r="J126" s="970"/>
      <c r="K126" s="972"/>
    </row>
    <row r="127" spans="1:11" ht="20.149999999999999" customHeight="1">
      <c r="A127" s="966" t="s">
        <v>1194</v>
      </c>
      <c r="B127" s="967">
        <v>6246</v>
      </c>
      <c r="C127" s="968">
        <v>0</v>
      </c>
      <c r="D127" s="968">
        <v>562</v>
      </c>
      <c r="E127" s="968">
        <f t="shared" si="12"/>
        <v>6808</v>
      </c>
      <c r="F127" s="968">
        <v>1708</v>
      </c>
      <c r="G127" s="968">
        <v>0</v>
      </c>
      <c r="H127" s="968">
        <v>92</v>
      </c>
      <c r="I127" s="969">
        <f t="shared" si="13"/>
        <v>1800</v>
      </c>
      <c r="J127" s="970"/>
      <c r="K127" s="972"/>
    </row>
    <row r="128" spans="1:11" ht="20.149999999999999" customHeight="1">
      <c r="A128" s="966" t="s">
        <v>562</v>
      </c>
      <c r="B128" s="967">
        <v>708</v>
      </c>
      <c r="C128" s="968">
        <v>0</v>
      </c>
      <c r="D128" s="968">
        <v>0</v>
      </c>
      <c r="E128" s="968">
        <f t="shared" si="12"/>
        <v>708</v>
      </c>
      <c r="F128" s="968">
        <v>169</v>
      </c>
      <c r="G128" s="968">
        <v>2</v>
      </c>
      <c r="H128" s="968">
        <v>0</v>
      </c>
      <c r="I128" s="969">
        <f t="shared" si="13"/>
        <v>171</v>
      </c>
      <c r="J128" s="970"/>
      <c r="K128" s="972"/>
    </row>
    <row r="129" spans="1:11" ht="20.149999999999999" customHeight="1">
      <c r="A129" s="966" t="s">
        <v>563</v>
      </c>
      <c r="B129" s="967">
        <v>9092</v>
      </c>
      <c r="C129" s="968">
        <v>0</v>
      </c>
      <c r="D129" s="968">
        <v>743</v>
      </c>
      <c r="E129" s="968">
        <f t="shared" si="12"/>
        <v>9835</v>
      </c>
      <c r="F129" s="968">
        <v>16470</v>
      </c>
      <c r="G129" s="968">
        <v>124</v>
      </c>
      <c r="H129" s="968">
        <v>2036</v>
      </c>
      <c r="I129" s="969">
        <f t="shared" si="13"/>
        <v>18630</v>
      </c>
      <c r="J129" s="970"/>
      <c r="K129" s="972"/>
    </row>
    <row r="130" spans="1:11" ht="20.149999999999999" customHeight="1">
      <c r="A130" s="973" t="s">
        <v>564</v>
      </c>
      <c r="B130" s="974">
        <v>63</v>
      </c>
      <c r="C130" s="975">
        <v>0</v>
      </c>
      <c r="D130" s="975">
        <v>6</v>
      </c>
      <c r="E130" s="975">
        <f t="shared" si="12"/>
        <v>69</v>
      </c>
      <c r="F130" s="975">
        <v>165</v>
      </c>
      <c r="G130" s="975">
        <v>9</v>
      </c>
      <c r="H130" s="975">
        <v>14</v>
      </c>
      <c r="I130" s="976">
        <f t="shared" si="13"/>
        <v>188</v>
      </c>
      <c r="J130" s="970"/>
      <c r="K130" s="972"/>
    </row>
    <row r="131" spans="1:11" ht="20.149999999999999" customHeight="1" thickBot="1">
      <c r="A131" s="977" t="s">
        <v>565</v>
      </c>
      <c r="B131" s="978">
        <f t="shared" ref="B131:I131" si="14">SUM(B113:B130)</f>
        <v>261140</v>
      </c>
      <c r="C131" s="979">
        <f t="shared" si="14"/>
        <v>117733</v>
      </c>
      <c r="D131" s="979">
        <f t="shared" si="14"/>
        <v>43778</v>
      </c>
      <c r="E131" s="979">
        <f t="shared" si="14"/>
        <v>422651</v>
      </c>
      <c r="F131" s="979">
        <f t="shared" si="14"/>
        <v>298503</v>
      </c>
      <c r="G131" s="980">
        <f t="shared" si="14"/>
        <v>66612</v>
      </c>
      <c r="H131" s="979">
        <f t="shared" si="14"/>
        <v>36813</v>
      </c>
      <c r="I131" s="981">
        <f t="shared" si="14"/>
        <v>401928</v>
      </c>
      <c r="J131" s="982" t="s">
        <v>566</v>
      </c>
      <c r="K131" s="983">
        <f>SUM(K113:K130)</f>
        <v>74502</v>
      </c>
    </row>
    <row r="132" spans="1:11" ht="18" customHeight="1"/>
    <row r="133" spans="1:11" ht="18" customHeight="1" thickBot="1">
      <c r="A133" s="815"/>
      <c r="B133" s="815"/>
      <c r="C133" s="815"/>
      <c r="D133" s="603"/>
      <c r="E133" s="96"/>
      <c r="F133" s="96"/>
      <c r="G133" s="96"/>
      <c r="H133" s="96"/>
      <c r="I133" s="96"/>
      <c r="J133" s="816" t="s">
        <v>968</v>
      </c>
      <c r="K133" s="816"/>
    </row>
    <row r="134" spans="1:11" ht="18" customHeight="1">
      <c r="A134" s="806" t="s">
        <v>524</v>
      </c>
      <c r="B134" s="809" t="s">
        <v>525</v>
      </c>
      <c r="C134" s="810"/>
      <c r="D134" s="810"/>
      <c r="E134" s="810"/>
      <c r="F134" s="810" t="s">
        <v>526</v>
      </c>
      <c r="G134" s="810"/>
      <c r="H134" s="810"/>
      <c r="I134" s="810"/>
      <c r="J134" s="810"/>
      <c r="K134" s="811"/>
    </row>
    <row r="135" spans="1:11" ht="18" customHeight="1">
      <c r="A135" s="807"/>
      <c r="B135" s="812" t="s">
        <v>527</v>
      </c>
      <c r="C135" s="797" t="s">
        <v>528</v>
      </c>
      <c r="D135" s="813" t="s">
        <v>529</v>
      </c>
      <c r="E135" s="797" t="s">
        <v>530</v>
      </c>
      <c r="F135" s="797" t="s">
        <v>531</v>
      </c>
      <c r="G135" s="797"/>
      <c r="H135" s="798"/>
      <c r="I135" s="799"/>
      <c r="J135" s="800" t="s">
        <v>532</v>
      </c>
      <c r="K135" s="801"/>
    </row>
    <row r="136" spans="1:11" ht="18" customHeight="1">
      <c r="A136" s="808"/>
      <c r="B136" s="812"/>
      <c r="C136" s="797"/>
      <c r="D136" s="814"/>
      <c r="E136" s="798"/>
      <c r="F136" s="604" t="s">
        <v>533</v>
      </c>
      <c r="G136" s="604" t="s">
        <v>534</v>
      </c>
      <c r="H136" s="605" t="s">
        <v>535</v>
      </c>
      <c r="I136" s="606" t="s">
        <v>536</v>
      </c>
      <c r="J136" s="804" t="s">
        <v>537</v>
      </c>
      <c r="K136" s="805"/>
    </row>
    <row r="137" spans="1:11" ht="20.149999999999999" customHeight="1">
      <c r="A137" s="97" t="s">
        <v>538</v>
      </c>
      <c r="B137" s="98">
        <v>6380</v>
      </c>
      <c r="C137" s="99">
        <v>433</v>
      </c>
      <c r="D137" s="99">
        <v>735</v>
      </c>
      <c r="E137" s="99">
        <f t="shared" ref="E137:E154" si="15">+B137+C137+D137</f>
        <v>7548</v>
      </c>
      <c r="F137" s="99">
        <v>1851</v>
      </c>
      <c r="G137" s="99">
        <v>207</v>
      </c>
      <c r="H137" s="99">
        <v>124</v>
      </c>
      <c r="I137" s="100">
        <f t="shared" ref="I137:I154" si="16">+F137+G137+H137</f>
        <v>2182</v>
      </c>
      <c r="J137" s="101" t="s">
        <v>539</v>
      </c>
      <c r="K137" s="102">
        <v>4473</v>
      </c>
    </row>
    <row r="138" spans="1:11" ht="20.149999999999999" customHeight="1">
      <c r="A138" s="103" t="s">
        <v>540</v>
      </c>
      <c r="B138" s="104">
        <v>4979</v>
      </c>
      <c r="C138" s="105">
        <v>583</v>
      </c>
      <c r="D138" s="105">
        <v>1288</v>
      </c>
      <c r="E138" s="105">
        <f t="shared" si="15"/>
        <v>6850</v>
      </c>
      <c r="F138" s="105">
        <v>6766</v>
      </c>
      <c r="G138" s="105">
        <v>312</v>
      </c>
      <c r="H138" s="105">
        <v>649</v>
      </c>
      <c r="I138" s="106">
        <f t="shared" si="16"/>
        <v>7727</v>
      </c>
      <c r="J138" s="107" t="s">
        <v>541</v>
      </c>
      <c r="K138" s="102">
        <v>9432</v>
      </c>
    </row>
    <row r="139" spans="1:11" ht="20.149999999999999" customHeight="1">
      <c r="A139" s="103" t="s">
        <v>542</v>
      </c>
      <c r="B139" s="104">
        <v>18372</v>
      </c>
      <c r="C139" s="105">
        <v>2590</v>
      </c>
      <c r="D139" s="105">
        <v>3599</v>
      </c>
      <c r="E139" s="105">
        <f t="shared" si="15"/>
        <v>24561</v>
      </c>
      <c r="F139" s="105">
        <v>11543</v>
      </c>
      <c r="G139" s="105">
        <v>773</v>
      </c>
      <c r="H139" s="105">
        <v>794</v>
      </c>
      <c r="I139" s="106">
        <f t="shared" si="16"/>
        <v>13110</v>
      </c>
      <c r="J139" s="107" t="s">
        <v>543</v>
      </c>
      <c r="K139" s="102">
        <v>1598</v>
      </c>
    </row>
    <row r="140" spans="1:11" ht="20.149999999999999" customHeight="1">
      <c r="A140" s="103" t="s">
        <v>544</v>
      </c>
      <c r="B140" s="104">
        <v>21169</v>
      </c>
      <c r="C140" s="105">
        <v>2620</v>
      </c>
      <c r="D140" s="105">
        <v>3495</v>
      </c>
      <c r="E140" s="105">
        <f t="shared" si="15"/>
        <v>27284</v>
      </c>
      <c r="F140" s="105">
        <v>11559</v>
      </c>
      <c r="G140" s="105">
        <v>902</v>
      </c>
      <c r="H140" s="105">
        <v>825</v>
      </c>
      <c r="I140" s="106">
        <f t="shared" si="16"/>
        <v>13286</v>
      </c>
      <c r="J140" s="107" t="s">
        <v>545</v>
      </c>
      <c r="K140" s="102">
        <v>815</v>
      </c>
    </row>
    <row r="141" spans="1:11" ht="20.149999999999999" customHeight="1">
      <c r="A141" s="103" t="s">
        <v>546</v>
      </c>
      <c r="B141" s="104">
        <v>9824</v>
      </c>
      <c r="C141" s="105">
        <v>2405</v>
      </c>
      <c r="D141" s="105">
        <v>1731</v>
      </c>
      <c r="E141" s="105">
        <f t="shared" si="15"/>
        <v>13960</v>
      </c>
      <c r="F141" s="105">
        <v>10036</v>
      </c>
      <c r="G141" s="105">
        <v>826</v>
      </c>
      <c r="H141" s="105">
        <v>826</v>
      </c>
      <c r="I141" s="106">
        <f t="shared" si="16"/>
        <v>11688</v>
      </c>
      <c r="J141" s="107" t="s">
        <v>547</v>
      </c>
      <c r="K141" s="102">
        <v>951</v>
      </c>
    </row>
    <row r="142" spans="1:11" ht="20.149999999999999" customHeight="1">
      <c r="A142" s="103" t="s">
        <v>548</v>
      </c>
      <c r="B142" s="104">
        <v>11707</v>
      </c>
      <c r="C142" s="105">
        <v>6072</v>
      </c>
      <c r="D142" s="105">
        <v>1790</v>
      </c>
      <c r="E142" s="105">
        <f t="shared" si="15"/>
        <v>19569</v>
      </c>
      <c r="F142" s="105">
        <v>23137</v>
      </c>
      <c r="G142" s="105">
        <v>2689</v>
      </c>
      <c r="H142" s="105">
        <v>2134</v>
      </c>
      <c r="I142" s="106">
        <f t="shared" si="16"/>
        <v>27960</v>
      </c>
      <c r="J142" s="107" t="s">
        <v>549</v>
      </c>
      <c r="K142" s="102">
        <v>2315</v>
      </c>
    </row>
    <row r="143" spans="1:11" ht="20.149999999999999" customHeight="1">
      <c r="A143" s="103" t="s">
        <v>550</v>
      </c>
      <c r="B143" s="104">
        <v>6524</v>
      </c>
      <c r="C143" s="105">
        <v>1715</v>
      </c>
      <c r="D143" s="105">
        <v>807</v>
      </c>
      <c r="E143" s="105">
        <f t="shared" si="15"/>
        <v>9046</v>
      </c>
      <c r="F143" s="105">
        <v>4508</v>
      </c>
      <c r="G143" s="105">
        <v>916</v>
      </c>
      <c r="H143" s="105">
        <v>403</v>
      </c>
      <c r="I143" s="106">
        <f t="shared" si="16"/>
        <v>5827</v>
      </c>
      <c r="J143" s="107" t="s">
        <v>551</v>
      </c>
      <c r="K143" s="102">
        <v>8843</v>
      </c>
    </row>
    <row r="144" spans="1:11" ht="20.149999999999999" customHeight="1">
      <c r="A144" s="103" t="s">
        <v>552</v>
      </c>
      <c r="B144" s="104">
        <v>19374</v>
      </c>
      <c r="C144" s="105">
        <v>3578</v>
      </c>
      <c r="D144" s="105">
        <v>2676</v>
      </c>
      <c r="E144" s="105">
        <f t="shared" si="15"/>
        <v>25628</v>
      </c>
      <c r="F144" s="105">
        <v>9992</v>
      </c>
      <c r="G144" s="105">
        <v>1379</v>
      </c>
      <c r="H144" s="105">
        <v>1142</v>
      </c>
      <c r="I144" s="106">
        <f t="shared" si="16"/>
        <v>12513</v>
      </c>
      <c r="J144" s="107" t="s">
        <v>553</v>
      </c>
      <c r="K144" s="102">
        <v>11928</v>
      </c>
    </row>
    <row r="145" spans="1:11" ht="20.149999999999999" customHeight="1">
      <c r="A145" s="103" t="s">
        <v>554</v>
      </c>
      <c r="B145" s="104">
        <v>2835</v>
      </c>
      <c r="C145" s="105">
        <v>446</v>
      </c>
      <c r="D145" s="105">
        <v>539</v>
      </c>
      <c r="E145" s="105">
        <f t="shared" si="15"/>
        <v>3820</v>
      </c>
      <c r="F145" s="105">
        <v>1688</v>
      </c>
      <c r="G145" s="105">
        <v>225</v>
      </c>
      <c r="H145" s="105">
        <v>193</v>
      </c>
      <c r="I145" s="106">
        <f t="shared" si="16"/>
        <v>2106</v>
      </c>
      <c r="J145" s="107" t="s">
        <v>555</v>
      </c>
      <c r="K145" s="102">
        <v>9584</v>
      </c>
    </row>
    <row r="146" spans="1:11" ht="20.149999999999999" customHeight="1">
      <c r="A146" s="103" t="s">
        <v>556</v>
      </c>
      <c r="B146" s="104">
        <v>60278</v>
      </c>
      <c r="C146" s="105">
        <v>17528</v>
      </c>
      <c r="D146" s="105">
        <v>13191</v>
      </c>
      <c r="E146" s="105">
        <f t="shared" si="15"/>
        <v>90997</v>
      </c>
      <c r="F146" s="105">
        <v>75781</v>
      </c>
      <c r="G146" s="105">
        <v>4813</v>
      </c>
      <c r="H146" s="105">
        <v>10358</v>
      </c>
      <c r="I146" s="106">
        <f t="shared" si="16"/>
        <v>90952</v>
      </c>
      <c r="J146" s="107" t="s">
        <v>557</v>
      </c>
      <c r="K146" s="102">
        <v>28997</v>
      </c>
    </row>
    <row r="147" spans="1:11" ht="20.149999999999999" customHeight="1">
      <c r="A147" s="103" t="s">
        <v>558</v>
      </c>
      <c r="B147" s="104">
        <v>2128</v>
      </c>
      <c r="C147" s="105">
        <v>0</v>
      </c>
      <c r="D147" s="105">
        <v>29</v>
      </c>
      <c r="E147" s="105">
        <f t="shared" si="15"/>
        <v>2157</v>
      </c>
      <c r="F147" s="105">
        <v>3487</v>
      </c>
      <c r="G147" s="105">
        <v>6</v>
      </c>
      <c r="H147" s="105">
        <v>49</v>
      </c>
      <c r="I147" s="106">
        <f t="shared" si="16"/>
        <v>3542</v>
      </c>
      <c r="J147" s="107"/>
      <c r="K147" s="102"/>
    </row>
    <row r="148" spans="1:11" ht="20.149999999999999" customHeight="1">
      <c r="A148" s="103" t="s">
        <v>559</v>
      </c>
      <c r="B148" s="104">
        <v>16979</v>
      </c>
      <c r="C148" s="105">
        <v>0</v>
      </c>
      <c r="D148" s="105">
        <v>2173</v>
      </c>
      <c r="E148" s="105">
        <f t="shared" si="15"/>
        <v>19152</v>
      </c>
      <c r="F148" s="105">
        <v>2</v>
      </c>
      <c r="G148" s="105">
        <v>14</v>
      </c>
      <c r="H148" s="105">
        <v>50</v>
      </c>
      <c r="I148" s="106">
        <f t="shared" si="16"/>
        <v>66</v>
      </c>
      <c r="J148" s="107"/>
      <c r="K148" s="108"/>
    </row>
    <row r="149" spans="1:11" ht="20.149999999999999" customHeight="1">
      <c r="A149" s="103" t="s">
        <v>560</v>
      </c>
      <c r="B149" s="104">
        <v>59929</v>
      </c>
      <c r="C149" s="105">
        <v>77401</v>
      </c>
      <c r="D149" s="105">
        <v>9253</v>
      </c>
      <c r="E149" s="105">
        <f t="shared" si="15"/>
        <v>146583</v>
      </c>
      <c r="F149" s="105">
        <v>130350</v>
      </c>
      <c r="G149" s="105">
        <v>43559</v>
      </c>
      <c r="H149" s="105">
        <v>14685</v>
      </c>
      <c r="I149" s="106">
        <f t="shared" si="16"/>
        <v>188594</v>
      </c>
      <c r="J149" s="107"/>
      <c r="K149" s="109"/>
    </row>
    <row r="150" spans="1:11" ht="20.149999999999999" customHeight="1">
      <c r="A150" s="103" t="s">
        <v>561</v>
      </c>
      <c r="B150" s="104">
        <v>1887</v>
      </c>
      <c r="C150" s="105">
        <v>0</v>
      </c>
      <c r="D150" s="105">
        <v>344</v>
      </c>
      <c r="E150" s="105">
        <f t="shared" si="15"/>
        <v>2231</v>
      </c>
      <c r="F150" s="105">
        <v>3895</v>
      </c>
      <c r="G150" s="105">
        <v>251</v>
      </c>
      <c r="H150" s="105">
        <v>630</v>
      </c>
      <c r="I150" s="106">
        <f t="shared" si="16"/>
        <v>4776</v>
      </c>
      <c r="J150" s="107"/>
      <c r="K150" s="109"/>
    </row>
    <row r="151" spans="1:11" ht="20.149999999999999" customHeight="1">
      <c r="A151" s="103" t="s">
        <v>1194</v>
      </c>
      <c r="B151" s="104">
        <v>6164</v>
      </c>
      <c r="C151" s="105">
        <v>0</v>
      </c>
      <c r="D151" s="105">
        <v>510</v>
      </c>
      <c r="E151" s="105">
        <f t="shared" si="15"/>
        <v>6674</v>
      </c>
      <c r="F151" s="105">
        <v>1357</v>
      </c>
      <c r="G151" s="105">
        <v>1</v>
      </c>
      <c r="H151" s="105">
        <v>46</v>
      </c>
      <c r="I151" s="106">
        <f t="shared" si="16"/>
        <v>1404</v>
      </c>
      <c r="J151" s="107"/>
      <c r="K151" s="109"/>
    </row>
    <row r="152" spans="1:11" ht="20.149999999999999" customHeight="1">
      <c r="A152" s="103" t="s">
        <v>562</v>
      </c>
      <c r="B152" s="104">
        <v>708</v>
      </c>
      <c r="C152" s="105">
        <v>0</v>
      </c>
      <c r="D152" s="105">
        <v>0</v>
      </c>
      <c r="E152" s="105">
        <f t="shared" si="15"/>
        <v>708</v>
      </c>
      <c r="F152" s="105">
        <v>211</v>
      </c>
      <c r="G152" s="105">
        <v>0</v>
      </c>
      <c r="H152" s="105">
        <v>0</v>
      </c>
      <c r="I152" s="106">
        <f t="shared" si="16"/>
        <v>211</v>
      </c>
      <c r="J152" s="107"/>
      <c r="K152" s="109"/>
    </row>
    <row r="153" spans="1:11" ht="20.149999999999999" customHeight="1">
      <c r="A153" s="103" t="s">
        <v>563</v>
      </c>
      <c r="B153" s="104">
        <v>9022</v>
      </c>
      <c r="C153" s="105">
        <v>0</v>
      </c>
      <c r="D153" s="105">
        <v>670</v>
      </c>
      <c r="E153" s="105">
        <f t="shared" si="15"/>
        <v>9692</v>
      </c>
      <c r="F153" s="105">
        <v>17366</v>
      </c>
      <c r="G153" s="105">
        <v>46</v>
      </c>
      <c r="H153" s="105">
        <v>1810</v>
      </c>
      <c r="I153" s="106">
        <f t="shared" si="16"/>
        <v>19222</v>
      </c>
      <c r="J153" s="107"/>
      <c r="K153" s="109"/>
    </row>
    <row r="154" spans="1:11" ht="20.149999999999999" customHeight="1">
      <c r="A154" s="110" t="s">
        <v>564</v>
      </c>
      <c r="B154" s="111">
        <v>64</v>
      </c>
      <c r="C154" s="112">
        <v>0</v>
      </c>
      <c r="D154" s="112">
        <v>6</v>
      </c>
      <c r="E154" s="112">
        <f t="shared" si="15"/>
        <v>70</v>
      </c>
      <c r="F154" s="112">
        <v>173</v>
      </c>
      <c r="G154" s="112">
        <v>7</v>
      </c>
      <c r="H154" s="112">
        <v>17</v>
      </c>
      <c r="I154" s="113">
        <f t="shared" si="16"/>
        <v>197</v>
      </c>
      <c r="J154" s="107"/>
      <c r="K154" s="109"/>
    </row>
    <row r="155" spans="1:11" ht="20.149999999999999" customHeight="1" thickBot="1">
      <c r="A155" s="114" t="s">
        <v>565</v>
      </c>
      <c r="B155" s="115">
        <f t="shared" ref="B155:I155" si="17">SUM(B137:B154)</f>
        <v>258323</v>
      </c>
      <c r="C155" s="116">
        <f t="shared" si="17"/>
        <v>115371</v>
      </c>
      <c r="D155" s="116">
        <f t="shared" si="17"/>
        <v>42836</v>
      </c>
      <c r="E155" s="116">
        <f t="shared" si="17"/>
        <v>416530</v>
      </c>
      <c r="F155" s="116">
        <f t="shared" si="17"/>
        <v>313702</v>
      </c>
      <c r="G155" s="117">
        <f t="shared" si="17"/>
        <v>56926</v>
      </c>
      <c r="H155" s="116">
        <f t="shared" si="17"/>
        <v>34735</v>
      </c>
      <c r="I155" s="118">
        <f t="shared" si="17"/>
        <v>405363</v>
      </c>
      <c r="J155" s="119" t="s">
        <v>566</v>
      </c>
      <c r="K155" s="120">
        <f>SUM(K137:K154)</f>
        <v>78936</v>
      </c>
    </row>
    <row r="156" spans="1:11" ht="9" customHeight="1">
      <c r="A156" s="121"/>
      <c r="B156" s="104"/>
      <c r="C156" s="104"/>
      <c r="D156" s="104"/>
      <c r="E156" s="122"/>
      <c r="F156" s="104"/>
      <c r="G156" s="122"/>
      <c r="H156" s="122"/>
      <c r="I156" s="104"/>
      <c r="J156" s="93"/>
      <c r="K156" s="123"/>
    </row>
    <row r="157" spans="1:11" ht="18" customHeight="1">
      <c r="A157" s="124" t="s">
        <v>963</v>
      </c>
      <c r="B157" s="104"/>
      <c r="C157" s="104"/>
      <c r="D157" s="104"/>
      <c r="E157" s="104"/>
      <c r="F157" s="104"/>
      <c r="G157" s="104"/>
      <c r="H157" s="104"/>
      <c r="I157" s="104"/>
      <c r="J157" s="93"/>
      <c r="K157" s="123"/>
    </row>
    <row r="158" spans="1:11" ht="18" customHeight="1">
      <c r="A158" s="124" t="s">
        <v>568</v>
      </c>
      <c r="B158" s="104"/>
      <c r="C158" s="104"/>
      <c r="D158" s="104"/>
      <c r="E158" s="104"/>
      <c r="F158" s="104"/>
      <c r="G158" s="104"/>
      <c r="H158" s="104"/>
      <c r="I158" s="104"/>
      <c r="J158" s="93"/>
      <c r="K158" s="123"/>
    </row>
    <row r="159" spans="1:11" ht="18" customHeight="1" thickBot="1">
      <c r="A159" s="815"/>
      <c r="B159" s="815"/>
      <c r="C159" s="815"/>
      <c r="D159" s="603"/>
      <c r="E159" s="96"/>
      <c r="F159" s="96"/>
      <c r="G159" s="96"/>
      <c r="H159" s="96"/>
      <c r="I159" s="96"/>
      <c r="J159" s="816" t="s">
        <v>523</v>
      </c>
      <c r="K159" s="816"/>
    </row>
    <row r="160" spans="1:11" ht="18" customHeight="1">
      <c r="A160" s="806" t="s">
        <v>524</v>
      </c>
      <c r="B160" s="809" t="s">
        <v>525</v>
      </c>
      <c r="C160" s="810"/>
      <c r="D160" s="810"/>
      <c r="E160" s="810"/>
      <c r="F160" s="810" t="s">
        <v>526</v>
      </c>
      <c r="G160" s="810"/>
      <c r="H160" s="810"/>
      <c r="I160" s="810"/>
      <c r="J160" s="810"/>
      <c r="K160" s="811"/>
    </row>
    <row r="161" spans="1:11" ht="18" customHeight="1">
      <c r="A161" s="807"/>
      <c r="B161" s="812" t="s">
        <v>527</v>
      </c>
      <c r="C161" s="797" t="s">
        <v>528</v>
      </c>
      <c r="D161" s="813" t="s">
        <v>529</v>
      </c>
      <c r="E161" s="797" t="s">
        <v>530</v>
      </c>
      <c r="F161" s="797" t="s">
        <v>531</v>
      </c>
      <c r="G161" s="797"/>
      <c r="H161" s="798"/>
      <c r="I161" s="799"/>
      <c r="J161" s="800" t="s">
        <v>532</v>
      </c>
      <c r="K161" s="801"/>
    </row>
    <row r="162" spans="1:11" ht="18" customHeight="1">
      <c r="A162" s="808"/>
      <c r="B162" s="812"/>
      <c r="C162" s="797"/>
      <c r="D162" s="814"/>
      <c r="E162" s="798"/>
      <c r="F162" s="604" t="s">
        <v>533</v>
      </c>
      <c r="G162" s="604" t="s">
        <v>534</v>
      </c>
      <c r="H162" s="605" t="s">
        <v>535</v>
      </c>
      <c r="I162" s="606" t="s">
        <v>536</v>
      </c>
      <c r="J162" s="804" t="s">
        <v>537</v>
      </c>
      <c r="K162" s="805"/>
    </row>
    <row r="163" spans="1:11" ht="19.5" customHeight="1">
      <c r="A163" s="97" t="s">
        <v>538</v>
      </c>
      <c r="B163" s="98">
        <v>6289</v>
      </c>
      <c r="C163" s="99">
        <v>420</v>
      </c>
      <c r="D163" s="99">
        <v>726</v>
      </c>
      <c r="E163" s="99">
        <f t="shared" ref="E163:E180" si="18">+B163+C163+D163</f>
        <v>7435</v>
      </c>
      <c r="F163" s="99">
        <v>2298</v>
      </c>
      <c r="G163" s="99">
        <v>192</v>
      </c>
      <c r="H163" s="99">
        <v>149</v>
      </c>
      <c r="I163" s="100">
        <f t="shared" ref="I163:I180" si="19">+F163+G163+H163</f>
        <v>2639</v>
      </c>
      <c r="J163" s="101" t="s">
        <v>539</v>
      </c>
      <c r="K163" s="102">
        <v>5475</v>
      </c>
    </row>
    <row r="164" spans="1:11" ht="19.5" customHeight="1">
      <c r="A164" s="103" t="s">
        <v>540</v>
      </c>
      <c r="B164" s="104">
        <v>4823</v>
      </c>
      <c r="C164" s="105">
        <v>564</v>
      </c>
      <c r="D164" s="105">
        <v>1260</v>
      </c>
      <c r="E164" s="105">
        <f t="shared" si="18"/>
        <v>6647</v>
      </c>
      <c r="F164" s="105">
        <v>6745</v>
      </c>
      <c r="G164" s="105">
        <v>300</v>
      </c>
      <c r="H164" s="105">
        <v>551</v>
      </c>
      <c r="I164" s="106">
        <f t="shared" si="19"/>
        <v>7596</v>
      </c>
      <c r="J164" s="107" t="s">
        <v>541</v>
      </c>
      <c r="K164" s="102">
        <v>10947</v>
      </c>
    </row>
    <row r="165" spans="1:11" ht="19.5" customHeight="1">
      <c r="A165" s="103" t="s">
        <v>542</v>
      </c>
      <c r="B165" s="104">
        <v>18055</v>
      </c>
      <c r="C165" s="105">
        <v>2488</v>
      </c>
      <c r="D165" s="105">
        <v>3545</v>
      </c>
      <c r="E165" s="105">
        <f t="shared" si="18"/>
        <v>24088</v>
      </c>
      <c r="F165" s="105">
        <v>11688</v>
      </c>
      <c r="G165" s="105">
        <v>760</v>
      </c>
      <c r="H165" s="105">
        <v>695</v>
      </c>
      <c r="I165" s="106">
        <f t="shared" si="19"/>
        <v>13143</v>
      </c>
      <c r="J165" s="107" t="s">
        <v>543</v>
      </c>
      <c r="K165" s="102">
        <v>1658</v>
      </c>
    </row>
    <row r="166" spans="1:11" ht="19.5" customHeight="1">
      <c r="A166" s="103" t="s">
        <v>544</v>
      </c>
      <c r="B166" s="104">
        <v>20957</v>
      </c>
      <c r="C166" s="105">
        <v>2624</v>
      </c>
      <c r="D166" s="105">
        <v>3438</v>
      </c>
      <c r="E166" s="105">
        <f t="shared" si="18"/>
        <v>27019</v>
      </c>
      <c r="F166" s="105">
        <v>11658</v>
      </c>
      <c r="G166" s="105">
        <v>730</v>
      </c>
      <c r="H166" s="105">
        <v>899</v>
      </c>
      <c r="I166" s="106">
        <f t="shared" si="19"/>
        <v>13287</v>
      </c>
      <c r="J166" s="107" t="s">
        <v>545</v>
      </c>
      <c r="K166" s="102">
        <v>1038</v>
      </c>
    </row>
    <row r="167" spans="1:11" ht="19.5" customHeight="1">
      <c r="A167" s="103" t="s">
        <v>546</v>
      </c>
      <c r="B167" s="104">
        <v>9503</v>
      </c>
      <c r="C167" s="105">
        <v>2333</v>
      </c>
      <c r="D167" s="105">
        <v>1671</v>
      </c>
      <c r="E167" s="105">
        <f t="shared" si="18"/>
        <v>13507</v>
      </c>
      <c r="F167" s="105">
        <v>11175</v>
      </c>
      <c r="G167" s="105">
        <v>824</v>
      </c>
      <c r="H167" s="105">
        <v>738</v>
      </c>
      <c r="I167" s="106">
        <f t="shared" si="19"/>
        <v>12737</v>
      </c>
      <c r="J167" s="107" t="s">
        <v>547</v>
      </c>
      <c r="K167" s="102">
        <v>1002</v>
      </c>
    </row>
    <row r="168" spans="1:11" ht="19.5" customHeight="1">
      <c r="A168" s="103" t="s">
        <v>548</v>
      </c>
      <c r="B168" s="104">
        <v>11714</v>
      </c>
      <c r="C168" s="105">
        <v>5957</v>
      </c>
      <c r="D168" s="105">
        <v>1697</v>
      </c>
      <c r="E168" s="105">
        <f t="shared" si="18"/>
        <v>19368</v>
      </c>
      <c r="F168" s="105">
        <v>26737</v>
      </c>
      <c r="G168" s="105">
        <v>2691</v>
      </c>
      <c r="H168" s="105">
        <v>2221</v>
      </c>
      <c r="I168" s="106">
        <f t="shared" si="19"/>
        <v>31649</v>
      </c>
      <c r="J168" s="107" t="s">
        <v>549</v>
      </c>
      <c r="K168" s="102">
        <v>2760</v>
      </c>
    </row>
    <row r="169" spans="1:11" ht="19.5" customHeight="1">
      <c r="A169" s="103" t="s">
        <v>550</v>
      </c>
      <c r="B169" s="104">
        <v>6439</v>
      </c>
      <c r="C169" s="105">
        <v>1722</v>
      </c>
      <c r="D169" s="105">
        <v>790</v>
      </c>
      <c r="E169" s="105">
        <f t="shared" si="18"/>
        <v>8951</v>
      </c>
      <c r="F169" s="105">
        <v>4600</v>
      </c>
      <c r="G169" s="105">
        <v>820</v>
      </c>
      <c r="H169" s="105">
        <v>333</v>
      </c>
      <c r="I169" s="106">
        <f t="shared" si="19"/>
        <v>5753</v>
      </c>
      <c r="J169" s="107" t="s">
        <v>551</v>
      </c>
      <c r="K169" s="102">
        <v>9783</v>
      </c>
    </row>
    <row r="170" spans="1:11" ht="19.5" customHeight="1">
      <c r="A170" s="103" t="s">
        <v>552</v>
      </c>
      <c r="B170" s="104">
        <v>19039</v>
      </c>
      <c r="C170" s="105">
        <v>3593</v>
      </c>
      <c r="D170" s="105">
        <v>2619</v>
      </c>
      <c r="E170" s="105">
        <f t="shared" si="18"/>
        <v>25251</v>
      </c>
      <c r="F170" s="105">
        <v>12385</v>
      </c>
      <c r="G170" s="105">
        <v>1288</v>
      </c>
      <c r="H170" s="105">
        <v>1064</v>
      </c>
      <c r="I170" s="106">
        <f t="shared" si="19"/>
        <v>14737</v>
      </c>
      <c r="J170" s="107" t="s">
        <v>553</v>
      </c>
      <c r="K170" s="102">
        <v>13288</v>
      </c>
    </row>
    <row r="171" spans="1:11" ht="19.5" customHeight="1">
      <c r="A171" s="103" t="s">
        <v>554</v>
      </c>
      <c r="B171" s="104">
        <v>2793</v>
      </c>
      <c r="C171" s="105">
        <v>463</v>
      </c>
      <c r="D171" s="105">
        <v>530</v>
      </c>
      <c r="E171" s="105">
        <f t="shared" si="18"/>
        <v>3786</v>
      </c>
      <c r="F171" s="105">
        <v>2024</v>
      </c>
      <c r="G171" s="105">
        <v>200</v>
      </c>
      <c r="H171" s="105">
        <v>103</v>
      </c>
      <c r="I171" s="106">
        <f t="shared" si="19"/>
        <v>2327</v>
      </c>
      <c r="J171" s="107" t="s">
        <v>555</v>
      </c>
      <c r="K171" s="102">
        <v>11431</v>
      </c>
    </row>
    <row r="172" spans="1:11" ht="19.5" customHeight="1">
      <c r="A172" s="103" t="s">
        <v>556</v>
      </c>
      <c r="B172" s="104">
        <v>59311</v>
      </c>
      <c r="C172" s="105">
        <v>17456</v>
      </c>
      <c r="D172" s="105">
        <v>13014</v>
      </c>
      <c r="E172" s="105">
        <f t="shared" si="18"/>
        <v>89781</v>
      </c>
      <c r="F172" s="105">
        <v>83224</v>
      </c>
      <c r="G172" s="105">
        <v>6028</v>
      </c>
      <c r="H172" s="105">
        <v>10836</v>
      </c>
      <c r="I172" s="106">
        <f t="shared" si="19"/>
        <v>100088</v>
      </c>
      <c r="J172" s="107" t="s">
        <v>557</v>
      </c>
      <c r="K172" s="102">
        <v>30777</v>
      </c>
    </row>
    <row r="173" spans="1:11" ht="19.5" customHeight="1">
      <c r="A173" s="103" t="s">
        <v>558</v>
      </c>
      <c r="B173" s="104">
        <v>2094</v>
      </c>
      <c r="C173" s="105">
        <v>0</v>
      </c>
      <c r="D173" s="105">
        <v>29</v>
      </c>
      <c r="E173" s="105">
        <f t="shared" si="18"/>
        <v>2123</v>
      </c>
      <c r="F173" s="105">
        <v>4162</v>
      </c>
      <c r="G173" s="105">
        <v>3</v>
      </c>
      <c r="H173" s="105">
        <v>21</v>
      </c>
      <c r="I173" s="106">
        <f t="shared" si="19"/>
        <v>4186</v>
      </c>
      <c r="J173" s="107"/>
      <c r="K173" s="102"/>
    </row>
    <row r="174" spans="1:11" ht="19.5" customHeight="1">
      <c r="A174" s="103" t="s">
        <v>559</v>
      </c>
      <c r="B174" s="104">
        <v>16668</v>
      </c>
      <c r="C174" s="105">
        <v>0</v>
      </c>
      <c r="D174" s="105">
        <v>2116</v>
      </c>
      <c r="E174" s="105">
        <f t="shared" si="18"/>
        <v>18784</v>
      </c>
      <c r="F174" s="105">
        <v>30</v>
      </c>
      <c r="G174" s="105">
        <v>34</v>
      </c>
      <c r="H174" s="105">
        <v>38</v>
      </c>
      <c r="I174" s="106">
        <f t="shared" si="19"/>
        <v>102</v>
      </c>
      <c r="J174" s="107"/>
      <c r="K174" s="108"/>
    </row>
    <row r="175" spans="1:11" ht="19.5" customHeight="1">
      <c r="A175" s="103" t="s">
        <v>560</v>
      </c>
      <c r="B175" s="104">
        <v>58674</v>
      </c>
      <c r="C175" s="105">
        <v>75014</v>
      </c>
      <c r="D175" s="105">
        <v>8875</v>
      </c>
      <c r="E175" s="105">
        <f t="shared" si="18"/>
        <v>142563</v>
      </c>
      <c r="F175" s="105">
        <v>140693</v>
      </c>
      <c r="G175" s="105">
        <v>43142</v>
      </c>
      <c r="H175" s="105">
        <v>15885</v>
      </c>
      <c r="I175" s="106">
        <f t="shared" si="19"/>
        <v>199720</v>
      </c>
      <c r="J175" s="107"/>
      <c r="K175" s="109"/>
    </row>
    <row r="176" spans="1:11" ht="19.5" customHeight="1">
      <c r="A176" s="103" t="s">
        <v>561</v>
      </c>
      <c r="B176" s="104">
        <v>1864</v>
      </c>
      <c r="C176" s="105">
        <v>0</v>
      </c>
      <c r="D176" s="105">
        <v>348</v>
      </c>
      <c r="E176" s="105">
        <f t="shared" si="18"/>
        <v>2212</v>
      </c>
      <c r="F176" s="105">
        <v>3687</v>
      </c>
      <c r="G176" s="105">
        <v>139</v>
      </c>
      <c r="H176" s="105">
        <v>478</v>
      </c>
      <c r="I176" s="106">
        <f t="shared" si="19"/>
        <v>4304</v>
      </c>
      <c r="J176" s="107"/>
      <c r="K176" s="109"/>
    </row>
    <row r="177" spans="1:11" ht="19.5" customHeight="1">
      <c r="A177" s="103" t="s">
        <v>1194</v>
      </c>
      <c r="B177" s="104">
        <v>6067</v>
      </c>
      <c r="C177" s="105">
        <v>0</v>
      </c>
      <c r="D177" s="105">
        <v>467</v>
      </c>
      <c r="E177" s="105">
        <f t="shared" si="18"/>
        <v>6534</v>
      </c>
      <c r="F177" s="105">
        <v>1126</v>
      </c>
      <c r="G177" s="105">
        <v>0</v>
      </c>
      <c r="H177" s="105">
        <v>91</v>
      </c>
      <c r="I177" s="106">
        <f t="shared" si="19"/>
        <v>1217</v>
      </c>
      <c r="J177" s="107"/>
      <c r="K177" s="109"/>
    </row>
    <row r="178" spans="1:11" ht="19.5" customHeight="1">
      <c r="A178" s="103" t="s">
        <v>562</v>
      </c>
      <c r="B178" s="104">
        <v>708</v>
      </c>
      <c r="C178" s="105">
        <v>0</v>
      </c>
      <c r="D178" s="105">
        <v>0</v>
      </c>
      <c r="E178" s="105">
        <f t="shared" si="18"/>
        <v>708</v>
      </c>
      <c r="F178" s="105">
        <v>234</v>
      </c>
      <c r="G178" s="105">
        <v>0</v>
      </c>
      <c r="H178" s="105">
        <v>0</v>
      </c>
      <c r="I178" s="106">
        <f t="shared" si="19"/>
        <v>234</v>
      </c>
      <c r="J178" s="107"/>
      <c r="K178" s="109"/>
    </row>
    <row r="179" spans="1:11" ht="19.5" customHeight="1">
      <c r="A179" s="103" t="s">
        <v>563</v>
      </c>
      <c r="B179" s="104">
        <v>8902</v>
      </c>
      <c r="C179" s="105">
        <v>0</v>
      </c>
      <c r="D179" s="105">
        <v>594</v>
      </c>
      <c r="E179" s="105">
        <f t="shared" si="18"/>
        <v>9496</v>
      </c>
      <c r="F179" s="105">
        <v>18302</v>
      </c>
      <c r="G179" s="105">
        <v>31</v>
      </c>
      <c r="H179" s="105">
        <v>1925</v>
      </c>
      <c r="I179" s="106">
        <f t="shared" si="19"/>
        <v>20258</v>
      </c>
      <c r="J179" s="107"/>
      <c r="K179" s="109"/>
    </row>
    <row r="180" spans="1:11" ht="19.5" customHeight="1">
      <c r="A180" s="110" t="s">
        <v>564</v>
      </c>
      <c r="B180" s="111">
        <v>64</v>
      </c>
      <c r="C180" s="112">
        <v>0</v>
      </c>
      <c r="D180" s="112">
        <v>6</v>
      </c>
      <c r="E180" s="112">
        <f t="shared" si="18"/>
        <v>70</v>
      </c>
      <c r="F180" s="112">
        <v>172</v>
      </c>
      <c r="G180" s="112">
        <v>5</v>
      </c>
      <c r="H180" s="112">
        <v>23</v>
      </c>
      <c r="I180" s="113">
        <f t="shared" si="19"/>
        <v>200</v>
      </c>
      <c r="J180" s="107"/>
      <c r="K180" s="109"/>
    </row>
    <row r="181" spans="1:11" ht="19.5" customHeight="1" thickBot="1">
      <c r="A181" s="114" t="s">
        <v>565</v>
      </c>
      <c r="B181" s="115">
        <f t="shared" ref="B181:I181" si="20">SUM(B163:B180)</f>
        <v>253964</v>
      </c>
      <c r="C181" s="116">
        <f t="shared" si="20"/>
        <v>112634</v>
      </c>
      <c r="D181" s="116">
        <f t="shared" si="20"/>
        <v>41725</v>
      </c>
      <c r="E181" s="116">
        <f t="shared" si="20"/>
        <v>408323</v>
      </c>
      <c r="F181" s="116">
        <f t="shared" si="20"/>
        <v>340940</v>
      </c>
      <c r="G181" s="117">
        <f t="shared" si="20"/>
        <v>57187</v>
      </c>
      <c r="H181" s="116">
        <f t="shared" si="20"/>
        <v>36050</v>
      </c>
      <c r="I181" s="118">
        <f t="shared" si="20"/>
        <v>434177</v>
      </c>
      <c r="J181" s="119" t="s">
        <v>566</v>
      </c>
      <c r="K181" s="120">
        <f>SUM(K163:K180)</f>
        <v>88159</v>
      </c>
    </row>
    <row r="182" spans="1:11" ht="20.149999999999999" customHeight="1"/>
    <row r="183" spans="1:11" ht="20.149999999999999" customHeight="1" thickBot="1">
      <c r="A183" s="815"/>
      <c r="B183" s="815"/>
      <c r="C183" s="815"/>
      <c r="D183" s="603"/>
      <c r="E183" s="96"/>
      <c r="F183" s="96"/>
      <c r="G183" s="96"/>
      <c r="H183" s="96"/>
      <c r="I183" s="96"/>
      <c r="J183" s="816" t="s">
        <v>567</v>
      </c>
      <c r="K183" s="816"/>
    </row>
    <row r="184" spans="1:11" ht="18" customHeight="1">
      <c r="A184" s="806" t="s">
        <v>524</v>
      </c>
      <c r="B184" s="809" t="s">
        <v>525</v>
      </c>
      <c r="C184" s="810"/>
      <c r="D184" s="810"/>
      <c r="E184" s="810"/>
      <c r="F184" s="810" t="s">
        <v>526</v>
      </c>
      <c r="G184" s="810"/>
      <c r="H184" s="810"/>
      <c r="I184" s="810"/>
      <c r="J184" s="810"/>
      <c r="K184" s="811"/>
    </row>
    <row r="185" spans="1:11" ht="18" customHeight="1">
      <c r="A185" s="807"/>
      <c r="B185" s="812" t="s">
        <v>527</v>
      </c>
      <c r="C185" s="797" t="s">
        <v>528</v>
      </c>
      <c r="D185" s="813" t="s">
        <v>529</v>
      </c>
      <c r="E185" s="797" t="s">
        <v>530</v>
      </c>
      <c r="F185" s="797" t="s">
        <v>531</v>
      </c>
      <c r="G185" s="797"/>
      <c r="H185" s="798"/>
      <c r="I185" s="799"/>
      <c r="J185" s="800" t="s">
        <v>532</v>
      </c>
      <c r="K185" s="801"/>
    </row>
    <row r="186" spans="1:11" ht="18" customHeight="1">
      <c r="A186" s="808"/>
      <c r="B186" s="812"/>
      <c r="C186" s="797"/>
      <c r="D186" s="814"/>
      <c r="E186" s="798"/>
      <c r="F186" s="604" t="s">
        <v>533</v>
      </c>
      <c r="G186" s="604" t="s">
        <v>534</v>
      </c>
      <c r="H186" s="605" t="s">
        <v>535</v>
      </c>
      <c r="I186" s="606" t="s">
        <v>536</v>
      </c>
      <c r="J186" s="804" t="s">
        <v>537</v>
      </c>
      <c r="K186" s="805"/>
    </row>
    <row r="187" spans="1:11" ht="19.5" customHeight="1">
      <c r="A187" s="97" t="s">
        <v>538</v>
      </c>
      <c r="B187" s="98">
        <v>6158</v>
      </c>
      <c r="C187" s="99">
        <v>396</v>
      </c>
      <c r="D187" s="99">
        <v>738</v>
      </c>
      <c r="E187" s="99">
        <f t="shared" ref="E187:E204" si="21">+B187+C187+D187</f>
        <v>7292</v>
      </c>
      <c r="F187" s="99">
        <v>2013</v>
      </c>
      <c r="G187" s="99">
        <v>172</v>
      </c>
      <c r="H187" s="99">
        <v>144</v>
      </c>
      <c r="I187" s="100">
        <f t="shared" ref="I187:I204" si="22">+F187+G187+H187</f>
        <v>2329</v>
      </c>
      <c r="J187" s="101" t="s">
        <v>539</v>
      </c>
      <c r="K187" s="102">
        <v>5981</v>
      </c>
    </row>
    <row r="188" spans="1:11" ht="19.5" customHeight="1">
      <c r="A188" s="103" t="s">
        <v>540</v>
      </c>
      <c r="B188" s="104">
        <v>4707</v>
      </c>
      <c r="C188" s="105">
        <v>509</v>
      </c>
      <c r="D188" s="105">
        <v>1262</v>
      </c>
      <c r="E188" s="105">
        <f t="shared" si="21"/>
        <v>6478</v>
      </c>
      <c r="F188" s="105">
        <v>7563</v>
      </c>
      <c r="G188" s="105">
        <v>316</v>
      </c>
      <c r="H188" s="105">
        <v>654</v>
      </c>
      <c r="I188" s="106">
        <f t="shared" si="22"/>
        <v>8533</v>
      </c>
      <c r="J188" s="107" t="s">
        <v>541</v>
      </c>
      <c r="K188" s="102">
        <v>10959</v>
      </c>
    </row>
    <row r="189" spans="1:11" ht="19.5" customHeight="1">
      <c r="A189" s="103" t="s">
        <v>542</v>
      </c>
      <c r="B189" s="104">
        <v>17718</v>
      </c>
      <c r="C189" s="105">
        <v>2335</v>
      </c>
      <c r="D189" s="105">
        <v>3512</v>
      </c>
      <c r="E189" s="105">
        <f t="shared" si="21"/>
        <v>23565</v>
      </c>
      <c r="F189" s="105">
        <v>11633</v>
      </c>
      <c r="G189" s="105">
        <v>759</v>
      </c>
      <c r="H189" s="105">
        <v>758</v>
      </c>
      <c r="I189" s="106">
        <f t="shared" si="22"/>
        <v>13150</v>
      </c>
      <c r="J189" s="107" t="s">
        <v>543</v>
      </c>
      <c r="K189" s="102">
        <v>1727</v>
      </c>
    </row>
    <row r="190" spans="1:11" ht="19.5" customHeight="1">
      <c r="A190" s="103" t="s">
        <v>544</v>
      </c>
      <c r="B190" s="104">
        <v>20404</v>
      </c>
      <c r="C190" s="105">
        <v>2583</v>
      </c>
      <c r="D190" s="105">
        <v>3471</v>
      </c>
      <c r="E190" s="105">
        <f t="shared" si="21"/>
        <v>26458</v>
      </c>
      <c r="F190" s="105">
        <v>12410</v>
      </c>
      <c r="G190" s="105">
        <v>775</v>
      </c>
      <c r="H190" s="105">
        <v>728</v>
      </c>
      <c r="I190" s="106">
        <f t="shared" si="22"/>
        <v>13913</v>
      </c>
      <c r="J190" s="107" t="s">
        <v>545</v>
      </c>
      <c r="K190" s="102">
        <v>1410</v>
      </c>
    </row>
    <row r="191" spans="1:11" ht="19.5" customHeight="1">
      <c r="A191" s="103" t="s">
        <v>546</v>
      </c>
      <c r="B191" s="104">
        <v>9487</v>
      </c>
      <c r="C191" s="105">
        <v>2220</v>
      </c>
      <c r="D191" s="105">
        <v>1671</v>
      </c>
      <c r="E191" s="105">
        <f t="shared" si="21"/>
        <v>13378</v>
      </c>
      <c r="F191" s="105">
        <v>11274</v>
      </c>
      <c r="G191" s="105">
        <v>887</v>
      </c>
      <c r="H191" s="105">
        <v>625</v>
      </c>
      <c r="I191" s="106">
        <f t="shared" si="22"/>
        <v>12786</v>
      </c>
      <c r="J191" s="107" t="s">
        <v>547</v>
      </c>
      <c r="K191" s="102">
        <v>1178</v>
      </c>
    </row>
    <row r="192" spans="1:11" ht="19.5" customHeight="1">
      <c r="A192" s="103" t="s">
        <v>548</v>
      </c>
      <c r="B192" s="104">
        <v>11401</v>
      </c>
      <c r="C192" s="105">
        <v>5918</v>
      </c>
      <c r="D192" s="105">
        <v>1697</v>
      </c>
      <c r="E192" s="105">
        <f t="shared" si="21"/>
        <v>19016</v>
      </c>
      <c r="F192" s="105">
        <v>27647</v>
      </c>
      <c r="G192" s="105">
        <v>2761</v>
      </c>
      <c r="H192" s="105">
        <v>2125</v>
      </c>
      <c r="I192" s="106">
        <f t="shared" si="22"/>
        <v>32533</v>
      </c>
      <c r="J192" s="107" t="s">
        <v>549</v>
      </c>
      <c r="K192" s="102">
        <v>3039</v>
      </c>
    </row>
    <row r="193" spans="1:11" ht="19.5" customHeight="1">
      <c r="A193" s="103" t="s">
        <v>550</v>
      </c>
      <c r="B193" s="104">
        <v>6303</v>
      </c>
      <c r="C193" s="105">
        <v>1634</v>
      </c>
      <c r="D193" s="105">
        <v>797</v>
      </c>
      <c r="E193" s="105">
        <f t="shared" si="21"/>
        <v>8734</v>
      </c>
      <c r="F193" s="105">
        <v>5173</v>
      </c>
      <c r="G193" s="105">
        <v>917</v>
      </c>
      <c r="H193" s="105">
        <v>292</v>
      </c>
      <c r="I193" s="106">
        <f t="shared" si="22"/>
        <v>6382</v>
      </c>
      <c r="J193" s="107" t="s">
        <v>551</v>
      </c>
      <c r="K193" s="102">
        <v>10976</v>
      </c>
    </row>
    <row r="194" spans="1:11" ht="19.5" customHeight="1">
      <c r="A194" s="103" t="s">
        <v>552</v>
      </c>
      <c r="B194" s="104">
        <v>18637</v>
      </c>
      <c r="C194" s="105">
        <v>3440</v>
      </c>
      <c r="D194" s="105">
        <v>2610</v>
      </c>
      <c r="E194" s="105">
        <f t="shared" si="21"/>
        <v>24687</v>
      </c>
      <c r="F194" s="105">
        <v>14066</v>
      </c>
      <c r="G194" s="105">
        <v>1348</v>
      </c>
      <c r="H194" s="105">
        <v>989</v>
      </c>
      <c r="I194" s="106">
        <f t="shared" si="22"/>
        <v>16403</v>
      </c>
      <c r="J194" s="107" t="s">
        <v>553</v>
      </c>
      <c r="K194" s="102">
        <v>13794</v>
      </c>
    </row>
    <row r="195" spans="1:11" ht="19.5" customHeight="1">
      <c r="A195" s="103" t="s">
        <v>554</v>
      </c>
      <c r="B195" s="104">
        <v>2748</v>
      </c>
      <c r="C195" s="105">
        <v>444</v>
      </c>
      <c r="D195" s="105">
        <v>532</v>
      </c>
      <c r="E195" s="105">
        <f t="shared" si="21"/>
        <v>3724</v>
      </c>
      <c r="F195" s="105">
        <v>2086</v>
      </c>
      <c r="G195" s="105">
        <v>189</v>
      </c>
      <c r="H195" s="105">
        <v>131</v>
      </c>
      <c r="I195" s="106">
        <f t="shared" si="22"/>
        <v>2406</v>
      </c>
      <c r="J195" s="107" t="s">
        <v>555</v>
      </c>
      <c r="K195" s="102">
        <v>11847</v>
      </c>
    </row>
    <row r="196" spans="1:11" ht="19.5" customHeight="1">
      <c r="A196" s="103" t="s">
        <v>556</v>
      </c>
      <c r="B196" s="104">
        <v>58896</v>
      </c>
      <c r="C196" s="105">
        <v>17555</v>
      </c>
      <c r="D196" s="105">
        <v>12901</v>
      </c>
      <c r="E196" s="105">
        <f t="shared" si="21"/>
        <v>89352</v>
      </c>
      <c r="F196" s="105">
        <v>85492</v>
      </c>
      <c r="G196" s="105">
        <v>5985</v>
      </c>
      <c r="H196" s="105">
        <v>10010</v>
      </c>
      <c r="I196" s="106">
        <f t="shared" si="22"/>
        <v>101487</v>
      </c>
      <c r="J196" s="107" t="s">
        <v>557</v>
      </c>
      <c r="K196" s="102">
        <v>30651</v>
      </c>
    </row>
    <row r="197" spans="1:11" ht="19.5" customHeight="1">
      <c r="A197" s="103" t="s">
        <v>558</v>
      </c>
      <c r="B197" s="104">
        <v>1969</v>
      </c>
      <c r="C197" s="105">
        <v>0</v>
      </c>
      <c r="D197" s="105">
        <v>26</v>
      </c>
      <c r="E197" s="105">
        <f t="shared" si="21"/>
        <v>1995</v>
      </c>
      <c r="F197" s="105">
        <v>3490</v>
      </c>
      <c r="G197" s="105">
        <v>6</v>
      </c>
      <c r="H197" s="105">
        <v>11</v>
      </c>
      <c r="I197" s="106">
        <f t="shared" si="22"/>
        <v>3507</v>
      </c>
      <c r="J197" s="107"/>
      <c r="K197" s="102"/>
    </row>
    <row r="198" spans="1:11" ht="19.5" customHeight="1">
      <c r="A198" s="103" t="s">
        <v>559</v>
      </c>
      <c r="B198" s="104">
        <v>16211</v>
      </c>
      <c r="C198" s="105">
        <v>0</v>
      </c>
      <c r="D198" s="105">
        <v>2069</v>
      </c>
      <c r="E198" s="105">
        <f t="shared" si="21"/>
        <v>18280</v>
      </c>
      <c r="F198" s="105">
        <v>49</v>
      </c>
      <c r="G198" s="105">
        <v>35</v>
      </c>
      <c r="H198" s="105">
        <v>36</v>
      </c>
      <c r="I198" s="106">
        <f t="shared" si="22"/>
        <v>120</v>
      </c>
      <c r="J198" s="107"/>
      <c r="K198" s="108"/>
    </row>
    <row r="199" spans="1:11" ht="19.5" customHeight="1">
      <c r="A199" s="103" t="s">
        <v>560</v>
      </c>
      <c r="B199" s="104">
        <v>57356</v>
      </c>
      <c r="C199" s="105">
        <v>72918</v>
      </c>
      <c r="D199" s="105">
        <v>8579</v>
      </c>
      <c r="E199" s="105">
        <f t="shared" si="21"/>
        <v>138853</v>
      </c>
      <c r="F199" s="105">
        <v>145927</v>
      </c>
      <c r="G199" s="105">
        <v>43387</v>
      </c>
      <c r="H199" s="105">
        <v>15324</v>
      </c>
      <c r="I199" s="106">
        <f t="shared" si="22"/>
        <v>204638</v>
      </c>
      <c r="J199" s="107"/>
      <c r="K199" s="109"/>
    </row>
    <row r="200" spans="1:11" ht="19.5" customHeight="1">
      <c r="A200" s="103" t="s">
        <v>561</v>
      </c>
      <c r="B200" s="104">
        <v>1861</v>
      </c>
      <c r="C200" s="105">
        <v>0</v>
      </c>
      <c r="D200" s="105">
        <v>348</v>
      </c>
      <c r="E200" s="105">
        <f t="shared" si="21"/>
        <v>2209</v>
      </c>
      <c r="F200" s="105">
        <v>4250</v>
      </c>
      <c r="G200" s="105">
        <v>270</v>
      </c>
      <c r="H200" s="105">
        <v>647</v>
      </c>
      <c r="I200" s="106">
        <f t="shared" si="22"/>
        <v>5167</v>
      </c>
      <c r="J200" s="107"/>
      <c r="K200" s="109"/>
    </row>
    <row r="201" spans="1:11" ht="19.5" customHeight="1">
      <c r="A201" s="103" t="s">
        <v>1194</v>
      </c>
      <c r="B201" s="104">
        <v>5940</v>
      </c>
      <c r="C201" s="105">
        <v>0</v>
      </c>
      <c r="D201" s="105">
        <v>441</v>
      </c>
      <c r="E201" s="105">
        <f t="shared" si="21"/>
        <v>6381</v>
      </c>
      <c r="F201" s="105">
        <v>1316</v>
      </c>
      <c r="G201" s="105">
        <v>1</v>
      </c>
      <c r="H201" s="105">
        <v>74</v>
      </c>
      <c r="I201" s="106">
        <f t="shared" si="22"/>
        <v>1391</v>
      </c>
      <c r="J201" s="107"/>
      <c r="K201" s="109"/>
    </row>
    <row r="202" spans="1:11" ht="19.5" customHeight="1">
      <c r="A202" s="103" t="s">
        <v>562</v>
      </c>
      <c r="B202" s="104">
        <v>703</v>
      </c>
      <c r="C202" s="105">
        <v>0</v>
      </c>
      <c r="D202" s="105">
        <v>0</v>
      </c>
      <c r="E202" s="105">
        <f t="shared" si="21"/>
        <v>703</v>
      </c>
      <c r="F202" s="105">
        <v>332</v>
      </c>
      <c r="G202" s="105">
        <v>0</v>
      </c>
      <c r="H202" s="105">
        <v>0</v>
      </c>
      <c r="I202" s="106">
        <f t="shared" si="22"/>
        <v>332</v>
      </c>
      <c r="J202" s="107"/>
      <c r="K202" s="109"/>
    </row>
    <row r="203" spans="1:11" ht="19.5" customHeight="1">
      <c r="A203" s="103" t="s">
        <v>563</v>
      </c>
      <c r="B203" s="104">
        <v>8666</v>
      </c>
      <c r="C203" s="105">
        <v>0</v>
      </c>
      <c r="D203" s="105">
        <v>554</v>
      </c>
      <c r="E203" s="105">
        <f t="shared" si="21"/>
        <v>9220</v>
      </c>
      <c r="F203" s="105">
        <v>19428</v>
      </c>
      <c r="G203" s="105">
        <v>9</v>
      </c>
      <c r="H203" s="105">
        <v>2165</v>
      </c>
      <c r="I203" s="106">
        <f t="shared" si="22"/>
        <v>21602</v>
      </c>
      <c r="J203" s="107"/>
      <c r="K203" s="109"/>
    </row>
    <row r="204" spans="1:11" ht="19.5" customHeight="1">
      <c r="A204" s="110" t="s">
        <v>564</v>
      </c>
      <c r="B204" s="111">
        <v>64</v>
      </c>
      <c r="C204" s="112">
        <v>0</v>
      </c>
      <c r="D204" s="112">
        <v>6</v>
      </c>
      <c r="E204" s="112">
        <f t="shared" si="21"/>
        <v>70</v>
      </c>
      <c r="F204" s="112">
        <v>176</v>
      </c>
      <c r="G204" s="112">
        <v>3</v>
      </c>
      <c r="H204" s="112">
        <v>16</v>
      </c>
      <c r="I204" s="113">
        <f t="shared" si="22"/>
        <v>195</v>
      </c>
      <c r="J204" s="107"/>
      <c r="K204" s="109"/>
    </row>
    <row r="205" spans="1:11" ht="19.5" customHeight="1" thickBot="1">
      <c r="A205" s="114" t="s">
        <v>565</v>
      </c>
      <c r="B205" s="115">
        <f t="shared" ref="B205:I205" si="23">SUM(B187:B204)</f>
        <v>249229</v>
      </c>
      <c r="C205" s="116">
        <f t="shared" si="23"/>
        <v>109952</v>
      </c>
      <c r="D205" s="116">
        <f t="shared" si="23"/>
        <v>41214</v>
      </c>
      <c r="E205" s="116">
        <f t="shared" si="23"/>
        <v>400395</v>
      </c>
      <c r="F205" s="116">
        <f t="shared" si="23"/>
        <v>354325</v>
      </c>
      <c r="G205" s="117">
        <f t="shared" si="23"/>
        <v>57820</v>
      </c>
      <c r="H205" s="116">
        <f t="shared" si="23"/>
        <v>34729</v>
      </c>
      <c r="I205" s="118">
        <f t="shared" si="23"/>
        <v>446874</v>
      </c>
      <c r="J205" s="119" t="s">
        <v>566</v>
      </c>
      <c r="K205" s="120">
        <f>SUM(K187:K204)</f>
        <v>91562</v>
      </c>
    </row>
    <row r="206" spans="1:11" ht="9" customHeight="1">
      <c r="A206" s="121"/>
      <c r="B206" s="104"/>
      <c r="C206" s="104"/>
      <c r="D206" s="104"/>
      <c r="E206" s="122"/>
      <c r="F206" s="104"/>
      <c r="G206" s="122"/>
      <c r="H206" s="122"/>
      <c r="I206" s="104"/>
      <c r="J206" s="93"/>
      <c r="K206" s="123"/>
    </row>
    <row r="207" spans="1:11" ht="18" customHeight="1">
      <c r="A207" s="91"/>
      <c r="B207" s="91"/>
      <c r="C207" s="91"/>
      <c r="D207" s="92"/>
      <c r="E207" s="93"/>
      <c r="F207" s="93"/>
      <c r="G207" s="93"/>
      <c r="H207" s="93"/>
      <c r="I207" s="93"/>
      <c r="J207" s="94"/>
      <c r="K207" s="94"/>
    </row>
    <row r="208" spans="1:11" ht="18" customHeight="1" thickBot="1">
      <c r="A208" s="815"/>
      <c r="B208" s="815"/>
      <c r="C208" s="815"/>
      <c r="D208" s="603"/>
      <c r="E208" s="96"/>
      <c r="F208" s="96"/>
      <c r="G208" s="96"/>
      <c r="H208" s="96"/>
      <c r="I208" s="96"/>
      <c r="J208" s="816" t="s">
        <v>569</v>
      </c>
      <c r="K208" s="816"/>
    </row>
    <row r="209" spans="1:11" ht="18" customHeight="1">
      <c r="A209" s="806" t="s">
        <v>524</v>
      </c>
      <c r="B209" s="809" t="s">
        <v>525</v>
      </c>
      <c r="C209" s="810"/>
      <c r="D209" s="810"/>
      <c r="E209" s="810"/>
      <c r="F209" s="810" t="s">
        <v>526</v>
      </c>
      <c r="G209" s="810"/>
      <c r="H209" s="810"/>
      <c r="I209" s="810"/>
      <c r="J209" s="810"/>
      <c r="K209" s="811"/>
    </row>
    <row r="210" spans="1:11" ht="18" customHeight="1">
      <c r="A210" s="807"/>
      <c r="B210" s="812" t="s">
        <v>527</v>
      </c>
      <c r="C210" s="797" t="s">
        <v>528</v>
      </c>
      <c r="D210" s="813" t="s">
        <v>529</v>
      </c>
      <c r="E210" s="797" t="s">
        <v>530</v>
      </c>
      <c r="F210" s="797" t="s">
        <v>531</v>
      </c>
      <c r="G210" s="797"/>
      <c r="H210" s="798"/>
      <c r="I210" s="799"/>
      <c r="J210" s="800" t="s">
        <v>532</v>
      </c>
      <c r="K210" s="801"/>
    </row>
    <row r="211" spans="1:11" ht="18" customHeight="1">
      <c r="A211" s="808"/>
      <c r="B211" s="812"/>
      <c r="C211" s="797"/>
      <c r="D211" s="814"/>
      <c r="E211" s="798"/>
      <c r="F211" s="604" t="s">
        <v>533</v>
      </c>
      <c r="G211" s="604" t="s">
        <v>534</v>
      </c>
      <c r="H211" s="605" t="s">
        <v>535</v>
      </c>
      <c r="I211" s="606" t="s">
        <v>536</v>
      </c>
      <c r="J211" s="804" t="s">
        <v>537</v>
      </c>
      <c r="K211" s="805"/>
    </row>
    <row r="212" spans="1:11" ht="19.5" customHeight="1">
      <c r="A212" s="97" t="s">
        <v>538</v>
      </c>
      <c r="B212" s="98">
        <v>6045</v>
      </c>
      <c r="C212" s="99">
        <v>379</v>
      </c>
      <c r="D212" s="99">
        <v>724</v>
      </c>
      <c r="E212" s="99">
        <f t="shared" ref="E212:E229" si="24">+B212+C212+D212</f>
        <v>7148</v>
      </c>
      <c r="F212" s="99">
        <v>2095</v>
      </c>
      <c r="G212" s="99">
        <v>180</v>
      </c>
      <c r="H212" s="99">
        <v>174</v>
      </c>
      <c r="I212" s="100">
        <f t="shared" ref="I212:I229" si="25">+F212+G212+H212</f>
        <v>2449</v>
      </c>
      <c r="J212" s="101" t="s">
        <v>539</v>
      </c>
      <c r="K212" s="102">
        <v>5494</v>
      </c>
    </row>
    <row r="213" spans="1:11" ht="19.5" customHeight="1">
      <c r="A213" s="103" t="s">
        <v>540</v>
      </c>
      <c r="B213" s="104">
        <v>4563</v>
      </c>
      <c r="C213" s="105">
        <v>483</v>
      </c>
      <c r="D213" s="105">
        <v>1265</v>
      </c>
      <c r="E213" s="105">
        <f t="shared" si="24"/>
        <v>6311</v>
      </c>
      <c r="F213" s="105">
        <v>7740</v>
      </c>
      <c r="G213" s="105">
        <v>265</v>
      </c>
      <c r="H213" s="105">
        <v>672</v>
      </c>
      <c r="I213" s="106">
        <f t="shared" si="25"/>
        <v>8677</v>
      </c>
      <c r="J213" s="107" t="s">
        <v>541</v>
      </c>
      <c r="K213" s="102">
        <v>11172</v>
      </c>
    </row>
    <row r="214" spans="1:11" ht="19.5" customHeight="1">
      <c r="A214" s="103" t="s">
        <v>542</v>
      </c>
      <c r="B214" s="104">
        <v>17337</v>
      </c>
      <c r="C214" s="105">
        <v>2222</v>
      </c>
      <c r="D214" s="105">
        <v>3452</v>
      </c>
      <c r="E214" s="105">
        <f t="shared" si="24"/>
        <v>23011</v>
      </c>
      <c r="F214" s="105">
        <v>12724</v>
      </c>
      <c r="G214" s="105">
        <v>787</v>
      </c>
      <c r="H214" s="105">
        <v>925</v>
      </c>
      <c r="I214" s="106">
        <f t="shared" si="25"/>
        <v>14436</v>
      </c>
      <c r="J214" s="107" t="s">
        <v>543</v>
      </c>
      <c r="K214" s="102">
        <v>1899</v>
      </c>
    </row>
    <row r="215" spans="1:11" ht="19.5" customHeight="1">
      <c r="A215" s="103" t="s">
        <v>544</v>
      </c>
      <c r="B215" s="104">
        <v>19919</v>
      </c>
      <c r="C215" s="105">
        <v>2480</v>
      </c>
      <c r="D215" s="105">
        <v>3481</v>
      </c>
      <c r="E215" s="105">
        <f t="shared" si="24"/>
        <v>25880</v>
      </c>
      <c r="F215" s="105">
        <v>14012</v>
      </c>
      <c r="G215" s="105">
        <v>768</v>
      </c>
      <c r="H215" s="105">
        <v>760</v>
      </c>
      <c r="I215" s="106">
        <f t="shared" si="25"/>
        <v>15540</v>
      </c>
      <c r="J215" s="107" t="s">
        <v>545</v>
      </c>
      <c r="K215" s="102">
        <v>1416</v>
      </c>
    </row>
    <row r="216" spans="1:11" ht="19.5" customHeight="1">
      <c r="A216" s="103" t="s">
        <v>546</v>
      </c>
      <c r="B216" s="104">
        <v>9054</v>
      </c>
      <c r="C216" s="105">
        <v>2089</v>
      </c>
      <c r="D216" s="105">
        <v>1685</v>
      </c>
      <c r="E216" s="105">
        <f t="shared" si="24"/>
        <v>12828</v>
      </c>
      <c r="F216" s="105">
        <v>12105</v>
      </c>
      <c r="G216" s="105">
        <v>827</v>
      </c>
      <c r="H216" s="105">
        <v>676</v>
      </c>
      <c r="I216" s="106">
        <f t="shared" si="25"/>
        <v>13608</v>
      </c>
      <c r="J216" s="107" t="s">
        <v>547</v>
      </c>
      <c r="K216" s="102">
        <v>1186</v>
      </c>
    </row>
    <row r="217" spans="1:11" ht="19.5" customHeight="1">
      <c r="A217" s="103" t="s">
        <v>548</v>
      </c>
      <c r="B217" s="104">
        <v>11122</v>
      </c>
      <c r="C217" s="105">
        <v>5661</v>
      </c>
      <c r="D217" s="105">
        <v>1760</v>
      </c>
      <c r="E217" s="105">
        <f t="shared" si="24"/>
        <v>18543</v>
      </c>
      <c r="F217" s="105">
        <v>30283</v>
      </c>
      <c r="G217" s="105">
        <v>2821</v>
      </c>
      <c r="H217" s="105">
        <v>2631</v>
      </c>
      <c r="I217" s="106">
        <f t="shared" si="25"/>
        <v>35735</v>
      </c>
      <c r="J217" s="107" t="s">
        <v>549</v>
      </c>
      <c r="K217" s="102">
        <v>3457</v>
      </c>
    </row>
    <row r="218" spans="1:11" ht="19.5" customHeight="1">
      <c r="A218" s="103" t="s">
        <v>550</v>
      </c>
      <c r="B218" s="104">
        <v>6094</v>
      </c>
      <c r="C218" s="105">
        <v>1559</v>
      </c>
      <c r="D218" s="105">
        <v>815</v>
      </c>
      <c r="E218" s="105">
        <f t="shared" si="24"/>
        <v>8468</v>
      </c>
      <c r="F218" s="105">
        <v>5989</v>
      </c>
      <c r="G218" s="105">
        <v>966</v>
      </c>
      <c r="H218" s="105">
        <v>449</v>
      </c>
      <c r="I218" s="106">
        <f t="shared" si="25"/>
        <v>7404</v>
      </c>
      <c r="J218" s="107" t="s">
        <v>551</v>
      </c>
      <c r="K218" s="102">
        <v>11527</v>
      </c>
    </row>
    <row r="219" spans="1:11" ht="19.5" customHeight="1">
      <c r="A219" s="103" t="s">
        <v>552</v>
      </c>
      <c r="B219" s="104">
        <v>18177</v>
      </c>
      <c r="C219" s="105">
        <v>3310</v>
      </c>
      <c r="D219" s="105">
        <v>2542</v>
      </c>
      <c r="E219" s="105">
        <f t="shared" si="24"/>
        <v>24029</v>
      </c>
      <c r="F219" s="105">
        <v>14973</v>
      </c>
      <c r="G219" s="105">
        <v>1389</v>
      </c>
      <c r="H219" s="105">
        <v>1105</v>
      </c>
      <c r="I219" s="106">
        <f t="shared" si="25"/>
        <v>17467</v>
      </c>
      <c r="J219" s="107" t="s">
        <v>553</v>
      </c>
      <c r="K219" s="102">
        <v>13769</v>
      </c>
    </row>
    <row r="220" spans="1:11" ht="19.5" customHeight="1">
      <c r="A220" s="103" t="s">
        <v>554</v>
      </c>
      <c r="B220" s="104">
        <v>2704</v>
      </c>
      <c r="C220" s="105">
        <v>425</v>
      </c>
      <c r="D220" s="105">
        <v>525</v>
      </c>
      <c r="E220" s="105">
        <f t="shared" si="24"/>
        <v>3654</v>
      </c>
      <c r="F220" s="105">
        <v>1865</v>
      </c>
      <c r="G220" s="105">
        <v>210</v>
      </c>
      <c r="H220" s="105">
        <v>157</v>
      </c>
      <c r="I220" s="106">
        <f t="shared" si="25"/>
        <v>2232</v>
      </c>
      <c r="J220" s="107" t="s">
        <v>555</v>
      </c>
      <c r="K220" s="102">
        <v>12375</v>
      </c>
    </row>
    <row r="221" spans="1:11" ht="19.5" customHeight="1">
      <c r="A221" s="103" t="s">
        <v>556</v>
      </c>
      <c r="B221" s="104">
        <v>58107</v>
      </c>
      <c r="C221" s="105">
        <v>17439</v>
      </c>
      <c r="D221" s="105">
        <v>12563</v>
      </c>
      <c r="E221" s="105">
        <f t="shared" si="24"/>
        <v>88109</v>
      </c>
      <c r="F221" s="105">
        <v>88739</v>
      </c>
      <c r="G221" s="105">
        <v>6248</v>
      </c>
      <c r="H221" s="105">
        <v>8739</v>
      </c>
      <c r="I221" s="106">
        <f t="shared" si="25"/>
        <v>103726</v>
      </c>
      <c r="J221" s="107" t="s">
        <v>557</v>
      </c>
      <c r="K221" s="102">
        <v>31668</v>
      </c>
    </row>
    <row r="222" spans="1:11" ht="19.5" customHeight="1">
      <c r="A222" s="103" t="s">
        <v>558</v>
      </c>
      <c r="B222" s="104">
        <v>1868</v>
      </c>
      <c r="C222" s="105">
        <v>0</v>
      </c>
      <c r="D222" s="105">
        <v>26</v>
      </c>
      <c r="E222" s="105">
        <f t="shared" si="24"/>
        <v>1894</v>
      </c>
      <c r="F222" s="105">
        <v>3290</v>
      </c>
      <c r="G222" s="105">
        <v>74</v>
      </c>
      <c r="H222" s="105">
        <v>58</v>
      </c>
      <c r="I222" s="106">
        <f t="shared" si="25"/>
        <v>3422</v>
      </c>
      <c r="J222" s="107"/>
      <c r="K222" s="102"/>
    </row>
    <row r="223" spans="1:11" ht="19.5" customHeight="1">
      <c r="A223" s="103" t="s">
        <v>559</v>
      </c>
      <c r="B223" s="104">
        <v>15743</v>
      </c>
      <c r="C223" s="105">
        <v>0</v>
      </c>
      <c r="D223" s="105">
        <v>2008</v>
      </c>
      <c r="E223" s="105">
        <f t="shared" si="24"/>
        <v>17751</v>
      </c>
      <c r="F223" s="105">
        <v>103</v>
      </c>
      <c r="G223" s="105">
        <v>55</v>
      </c>
      <c r="H223" s="105">
        <v>63</v>
      </c>
      <c r="I223" s="106">
        <f t="shared" si="25"/>
        <v>221</v>
      </c>
      <c r="J223" s="107"/>
      <c r="K223" s="108"/>
    </row>
    <row r="224" spans="1:11" ht="19.5" customHeight="1">
      <c r="A224" s="103" t="s">
        <v>560</v>
      </c>
      <c r="B224" s="104">
        <v>55880</v>
      </c>
      <c r="C224" s="105">
        <v>70722</v>
      </c>
      <c r="D224" s="105">
        <v>8335</v>
      </c>
      <c r="E224" s="105">
        <f t="shared" si="24"/>
        <v>134937</v>
      </c>
      <c r="F224" s="105">
        <v>139339</v>
      </c>
      <c r="G224" s="105">
        <v>43233</v>
      </c>
      <c r="H224" s="105">
        <v>13705</v>
      </c>
      <c r="I224" s="106">
        <f t="shared" si="25"/>
        <v>196277</v>
      </c>
      <c r="J224" s="107"/>
      <c r="K224" s="109"/>
    </row>
    <row r="225" spans="1:11" ht="19.5" customHeight="1">
      <c r="A225" s="103" t="s">
        <v>561</v>
      </c>
      <c r="B225" s="104">
        <v>1847</v>
      </c>
      <c r="C225" s="105">
        <v>0</v>
      </c>
      <c r="D225" s="105">
        <v>356</v>
      </c>
      <c r="E225" s="105">
        <f t="shared" si="24"/>
        <v>2203</v>
      </c>
      <c r="F225" s="105">
        <v>4201</v>
      </c>
      <c r="G225" s="105">
        <v>1040</v>
      </c>
      <c r="H225" s="105">
        <v>522</v>
      </c>
      <c r="I225" s="106">
        <f t="shared" si="25"/>
        <v>5763</v>
      </c>
      <c r="J225" s="107"/>
      <c r="K225" s="109"/>
    </row>
    <row r="226" spans="1:11" ht="19.5" customHeight="1">
      <c r="A226" s="103" t="s">
        <v>1194</v>
      </c>
      <c r="B226" s="104">
        <v>5840</v>
      </c>
      <c r="C226" s="105">
        <v>0</v>
      </c>
      <c r="D226" s="105">
        <v>401</v>
      </c>
      <c r="E226" s="105">
        <f t="shared" si="24"/>
        <v>6241</v>
      </c>
      <c r="F226" s="105">
        <v>1530</v>
      </c>
      <c r="G226" s="105">
        <v>0</v>
      </c>
      <c r="H226" s="105">
        <v>54</v>
      </c>
      <c r="I226" s="106">
        <f t="shared" si="25"/>
        <v>1584</v>
      </c>
      <c r="J226" s="107"/>
      <c r="K226" s="109"/>
    </row>
    <row r="227" spans="1:11" ht="19.5" customHeight="1">
      <c r="A227" s="103" t="s">
        <v>562</v>
      </c>
      <c r="B227" s="104">
        <v>697</v>
      </c>
      <c r="C227" s="105">
        <v>0</v>
      </c>
      <c r="D227" s="105">
        <v>0</v>
      </c>
      <c r="E227" s="105">
        <f t="shared" si="24"/>
        <v>697</v>
      </c>
      <c r="F227" s="105">
        <v>233</v>
      </c>
      <c r="G227" s="105">
        <v>0</v>
      </c>
      <c r="H227" s="105">
        <v>0</v>
      </c>
      <c r="I227" s="106">
        <f t="shared" si="25"/>
        <v>233</v>
      </c>
      <c r="J227" s="107"/>
      <c r="K227" s="109"/>
    </row>
    <row r="228" spans="1:11" ht="19.5" customHeight="1">
      <c r="A228" s="103" t="s">
        <v>563</v>
      </c>
      <c r="B228" s="104">
        <v>8206</v>
      </c>
      <c r="C228" s="105">
        <v>0</v>
      </c>
      <c r="D228" s="105">
        <v>573</v>
      </c>
      <c r="E228" s="105">
        <f t="shared" si="24"/>
        <v>8779</v>
      </c>
      <c r="F228" s="105">
        <v>21577</v>
      </c>
      <c r="G228" s="105">
        <v>7</v>
      </c>
      <c r="H228" s="105">
        <v>2345</v>
      </c>
      <c r="I228" s="106">
        <f t="shared" si="25"/>
        <v>23929</v>
      </c>
      <c r="J228" s="107"/>
      <c r="K228" s="109"/>
    </row>
    <row r="229" spans="1:11" ht="19.5" customHeight="1">
      <c r="A229" s="110" t="s">
        <v>564</v>
      </c>
      <c r="B229" s="111">
        <v>57</v>
      </c>
      <c r="C229" s="112">
        <v>0</v>
      </c>
      <c r="D229" s="112">
        <v>3</v>
      </c>
      <c r="E229" s="112">
        <f t="shared" si="24"/>
        <v>60</v>
      </c>
      <c r="F229" s="112">
        <v>144</v>
      </c>
      <c r="G229" s="112">
        <v>4</v>
      </c>
      <c r="H229" s="112">
        <v>16</v>
      </c>
      <c r="I229" s="113">
        <f t="shared" si="25"/>
        <v>164</v>
      </c>
      <c r="J229" s="107"/>
      <c r="K229" s="109"/>
    </row>
    <row r="230" spans="1:11" ht="19.5" customHeight="1" thickBot="1">
      <c r="A230" s="114" t="s">
        <v>565</v>
      </c>
      <c r="B230" s="115">
        <f t="shared" ref="B230:I230" si="26">SUM(B212:B229)</f>
        <v>243260</v>
      </c>
      <c r="C230" s="116">
        <f t="shared" si="26"/>
        <v>106769</v>
      </c>
      <c r="D230" s="116">
        <f t="shared" si="26"/>
        <v>40514</v>
      </c>
      <c r="E230" s="116">
        <f t="shared" si="26"/>
        <v>390543</v>
      </c>
      <c r="F230" s="116">
        <f t="shared" si="26"/>
        <v>360942</v>
      </c>
      <c r="G230" s="117">
        <f t="shared" si="26"/>
        <v>58874</v>
      </c>
      <c r="H230" s="116">
        <f t="shared" si="26"/>
        <v>33051</v>
      </c>
      <c r="I230" s="118">
        <f t="shared" si="26"/>
        <v>452867</v>
      </c>
      <c r="J230" s="119" t="s">
        <v>566</v>
      </c>
      <c r="K230" s="120">
        <f>SUM(K212:K229)</f>
        <v>93963</v>
      </c>
    </row>
    <row r="231" spans="1:11" ht="20.149999999999999" customHeight="1"/>
    <row r="232" spans="1:11" ht="20.149999999999999" customHeight="1" thickBot="1">
      <c r="A232" s="815"/>
      <c r="B232" s="815"/>
      <c r="C232" s="815"/>
      <c r="D232" s="603"/>
      <c r="E232" s="96"/>
      <c r="F232" s="96"/>
      <c r="G232" s="96"/>
      <c r="H232" s="96"/>
      <c r="I232" s="96"/>
      <c r="J232" s="816" t="s">
        <v>570</v>
      </c>
      <c r="K232" s="816"/>
    </row>
    <row r="233" spans="1:11" ht="18" customHeight="1">
      <c r="A233" s="806" t="s">
        <v>524</v>
      </c>
      <c r="B233" s="809" t="s">
        <v>525</v>
      </c>
      <c r="C233" s="810"/>
      <c r="D233" s="810"/>
      <c r="E233" s="810"/>
      <c r="F233" s="810" t="s">
        <v>526</v>
      </c>
      <c r="G233" s="810"/>
      <c r="H233" s="810"/>
      <c r="I233" s="810"/>
      <c r="J233" s="810"/>
      <c r="K233" s="811"/>
    </row>
    <row r="234" spans="1:11" ht="18" customHeight="1">
      <c r="A234" s="807"/>
      <c r="B234" s="812" t="s">
        <v>527</v>
      </c>
      <c r="C234" s="797" t="s">
        <v>528</v>
      </c>
      <c r="D234" s="813" t="s">
        <v>529</v>
      </c>
      <c r="E234" s="797" t="s">
        <v>530</v>
      </c>
      <c r="F234" s="797" t="s">
        <v>531</v>
      </c>
      <c r="G234" s="797"/>
      <c r="H234" s="798"/>
      <c r="I234" s="799"/>
      <c r="J234" s="800" t="s">
        <v>532</v>
      </c>
      <c r="K234" s="801"/>
    </row>
    <row r="235" spans="1:11" ht="18" customHeight="1">
      <c r="A235" s="808"/>
      <c r="B235" s="812"/>
      <c r="C235" s="797"/>
      <c r="D235" s="814"/>
      <c r="E235" s="798"/>
      <c r="F235" s="604" t="s">
        <v>533</v>
      </c>
      <c r="G235" s="604" t="s">
        <v>534</v>
      </c>
      <c r="H235" s="605" t="s">
        <v>535</v>
      </c>
      <c r="I235" s="606" t="s">
        <v>536</v>
      </c>
      <c r="J235" s="804" t="s">
        <v>537</v>
      </c>
      <c r="K235" s="805"/>
    </row>
    <row r="236" spans="1:11" ht="19.5" customHeight="1">
      <c r="A236" s="97" t="s">
        <v>538</v>
      </c>
      <c r="B236" s="98">
        <v>5909</v>
      </c>
      <c r="C236" s="99">
        <v>381</v>
      </c>
      <c r="D236" s="99">
        <v>767</v>
      </c>
      <c r="E236" s="99">
        <f t="shared" ref="E236:E253" si="27">+B236+C236+D236</f>
        <v>7057</v>
      </c>
      <c r="F236" s="99">
        <v>2651</v>
      </c>
      <c r="G236" s="99">
        <v>186</v>
      </c>
      <c r="H236" s="99">
        <v>175</v>
      </c>
      <c r="I236" s="100">
        <f t="shared" ref="I236:I253" si="28">+F236+G236+H236</f>
        <v>3012</v>
      </c>
      <c r="J236" s="101" t="s">
        <v>539</v>
      </c>
      <c r="K236" s="102">
        <v>5444</v>
      </c>
    </row>
    <row r="237" spans="1:11" ht="19.5" customHeight="1">
      <c r="A237" s="103" t="s">
        <v>540</v>
      </c>
      <c r="B237" s="104">
        <v>4425</v>
      </c>
      <c r="C237" s="105">
        <v>444</v>
      </c>
      <c r="D237" s="105">
        <v>1271</v>
      </c>
      <c r="E237" s="105">
        <f t="shared" si="27"/>
        <v>6140</v>
      </c>
      <c r="F237" s="105">
        <v>7067</v>
      </c>
      <c r="G237" s="105">
        <v>284</v>
      </c>
      <c r="H237" s="105">
        <v>623</v>
      </c>
      <c r="I237" s="106">
        <f t="shared" si="28"/>
        <v>7974</v>
      </c>
      <c r="J237" s="107" t="s">
        <v>541</v>
      </c>
      <c r="K237" s="102">
        <v>10325</v>
      </c>
    </row>
    <row r="238" spans="1:11" ht="19.5" customHeight="1">
      <c r="A238" s="103" t="s">
        <v>542</v>
      </c>
      <c r="B238" s="104">
        <v>16989</v>
      </c>
      <c r="C238" s="105">
        <v>2131</v>
      </c>
      <c r="D238" s="105">
        <v>3575</v>
      </c>
      <c r="E238" s="105">
        <f t="shared" si="27"/>
        <v>22695</v>
      </c>
      <c r="F238" s="105">
        <v>12780</v>
      </c>
      <c r="G238" s="105">
        <v>967</v>
      </c>
      <c r="H238" s="105">
        <v>588</v>
      </c>
      <c r="I238" s="106">
        <f t="shared" si="28"/>
        <v>14335</v>
      </c>
      <c r="J238" s="107" t="s">
        <v>543</v>
      </c>
      <c r="K238" s="102">
        <v>2167</v>
      </c>
    </row>
    <row r="239" spans="1:11" ht="19.5" customHeight="1">
      <c r="A239" s="103" t="s">
        <v>544</v>
      </c>
      <c r="B239" s="104">
        <v>19271</v>
      </c>
      <c r="C239" s="105">
        <v>2282</v>
      </c>
      <c r="D239" s="105">
        <v>3439</v>
      </c>
      <c r="E239" s="105">
        <f t="shared" si="27"/>
        <v>24992</v>
      </c>
      <c r="F239" s="105">
        <v>13718</v>
      </c>
      <c r="G239" s="105">
        <v>795</v>
      </c>
      <c r="H239" s="105">
        <v>675</v>
      </c>
      <c r="I239" s="106">
        <f t="shared" si="28"/>
        <v>15188</v>
      </c>
      <c r="J239" s="107" t="s">
        <v>545</v>
      </c>
      <c r="K239" s="102">
        <v>1478</v>
      </c>
    </row>
    <row r="240" spans="1:11" ht="19.5" customHeight="1">
      <c r="A240" s="103" t="s">
        <v>546</v>
      </c>
      <c r="B240" s="104">
        <v>8876</v>
      </c>
      <c r="C240" s="105">
        <v>1996</v>
      </c>
      <c r="D240" s="105">
        <v>1715</v>
      </c>
      <c r="E240" s="105">
        <f t="shared" si="27"/>
        <v>12587</v>
      </c>
      <c r="F240" s="105">
        <v>11919</v>
      </c>
      <c r="G240" s="105">
        <v>816</v>
      </c>
      <c r="H240" s="105">
        <v>515</v>
      </c>
      <c r="I240" s="106">
        <f t="shared" si="28"/>
        <v>13250</v>
      </c>
      <c r="J240" s="107" t="s">
        <v>547</v>
      </c>
      <c r="K240" s="102">
        <v>1087</v>
      </c>
    </row>
    <row r="241" spans="1:11" ht="19.5" customHeight="1">
      <c r="A241" s="103" t="s">
        <v>548</v>
      </c>
      <c r="B241" s="104">
        <v>10918</v>
      </c>
      <c r="C241" s="105">
        <v>5640</v>
      </c>
      <c r="D241" s="105">
        <v>1748</v>
      </c>
      <c r="E241" s="105">
        <f t="shared" si="27"/>
        <v>18306</v>
      </c>
      <c r="F241" s="105">
        <v>28798</v>
      </c>
      <c r="G241" s="105">
        <v>2819</v>
      </c>
      <c r="H241" s="105">
        <v>2591</v>
      </c>
      <c r="I241" s="106">
        <f t="shared" si="28"/>
        <v>34208</v>
      </c>
      <c r="J241" s="107" t="s">
        <v>549</v>
      </c>
      <c r="K241" s="102">
        <v>3308</v>
      </c>
    </row>
    <row r="242" spans="1:11" ht="19.5" customHeight="1">
      <c r="A242" s="103" t="s">
        <v>550</v>
      </c>
      <c r="B242" s="104">
        <v>5922</v>
      </c>
      <c r="C242" s="105">
        <v>1485</v>
      </c>
      <c r="D242" s="105">
        <v>808</v>
      </c>
      <c r="E242" s="105">
        <f t="shared" si="27"/>
        <v>8215</v>
      </c>
      <c r="F242" s="105">
        <v>6311</v>
      </c>
      <c r="G242" s="105">
        <v>931</v>
      </c>
      <c r="H242" s="105">
        <v>311</v>
      </c>
      <c r="I242" s="106">
        <f t="shared" si="28"/>
        <v>7553</v>
      </c>
      <c r="J242" s="107" t="s">
        <v>551</v>
      </c>
      <c r="K242" s="102">
        <v>11643</v>
      </c>
    </row>
    <row r="243" spans="1:11" ht="19.5" customHeight="1">
      <c r="A243" s="103" t="s">
        <v>552</v>
      </c>
      <c r="B243" s="104">
        <v>17706</v>
      </c>
      <c r="C243" s="105">
        <v>3193</v>
      </c>
      <c r="D243" s="105">
        <v>2496</v>
      </c>
      <c r="E243" s="105">
        <f t="shared" si="27"/>
        <v>23395</v>
      </c>
      <c r="F243" s="105">
        <v>15526</v>
      </c>
      <c r="G243" s="105">
        <v>1457</v>
      </c>
      <c r="H243" s="105">
        <v>1300</v>
      </c>
      <c r="I243" s="106">
        <f t="shared" si="28"/>
        <v>18283</v>
      </c>
      <c r="J243" s="107" t="s">
        <v>553</v>
      </c>
      <c r="K243" s="102">
        <v>13217</v>
      </c>
    </row>
    <row r="244" spans="1:11" ht="19.5" customHeight="1">
      <c r="A244" s="103" t="s">
        <v>554</v>
      </c>
      <c r="B244" s="104">
        <v>2687</v>
      </c>
      <c r="C244" s="105">
        <v>420</v>
      </c>
      <c r="D244" s="105">
        <v>523</v>
      </c>
      <c r="E244" s="105">
        <f t="shared" si="27"/>
        <v>3630</v>
      </c>
      <c r="F244" s="105">
        <v>2087</v>
      </c>
      <c r="G244" s="105">
        <v>216</v>
      </c>
      <c r="H244" s="105">
        <v>129</v>
      </c>
      <c r="I244" s="106">
        <f t="shared" si="28"/>
        <v>2432</v>
      </c>
      <c r="J244" s="107" t="s">
        <v>555</v>
      </c>
      <c r="K244" s="102">
        <v>12402</v>
      </c>
    </row>
    <row r="245" spans="1:11" ht="19.5" customHeight="1">
      <c r="A245" s="103" t="s">
        <v>556</v>
      </c>
      <c r="B245" s="104">
        <v>56880</v>
      </c>
      <c r="C245" s="105">
        <v>16773</v>
      </c>
      <c r="D245" s="105">
        <v>12329</v>
      </c>
      <c r="E245" s="105">
        <f t="shared" si="27"/>
        <v>85982</v>
      </c>
      <c r="F245" s="105">
        <v>90410</v>
      </c>
      <c r="G245" s="105">
        <v>6209</v>
      </c>
      <c r="H245" s="105">
        <v>9212</v>
      </c>
      <c r="I245" s="106">
        <f t="shared" si="28"/>
        <v>105831</v>
      </c>
      <c r="J245" s="107" t="s">
        <v>557</v>
      </c>
      <c r="K245" s="102">
        <v>28995</v>
      </c>
    </row>
    <row r="246" spans="1:11" ht="19.5" customHeight="1">
      <c r="A246" s="103" t="s">
        <v>558</v>
      </c>
      <c r="B246" s="104">
        <v>1794</v>
      </c>
      <c r="C246" s="105">
        <v>0</v>
      </c>
      <c r="D246" s="105">
        <v>26</v>
      </c>
      <c r="E246" s="105">
        <f t="shared" si="27"/>
        <v>1820</v>
      </c>
      <c r="F246" s="105">
        <v>144</v>
      </c>
      <c r="G246" s="105">
        <v>126</v>
      </c>
      <c r="H246" s="105">
        <v>46</v>
      </c>
      <c r="I246" s="106">
        <f t="shared" si="28"/>
        <v>316</v>
      </c>
      <c r="J246" s="107"/>
      <c r="K246" s="102"/>
    </row>
    <row r="247" spans="1:11" ht="19.5" customHeight="1">
      <c r="A247" s="103" t="s">
        <v>559</v>
      </c>
      <c r="B247" s="104">
        <v>15374</v>
      </c>
      <c r="C247" s="105">
        <v>0</v>
      </c>
      <c r="D247" s="105">
        <v>1942</v>
      </c>
      <c r="E247" s="105">
        <f t="shared" si="27"/>
        <v>17316</v>
      </c>
      <c r="F247" s="105">
        <v>2800</v>
      </c>
      <c r="G247" s="105">
        <v>92</v>
      </c>
      <c r="H247" s="105">
        <v>101</v>
      </c>
      <c r="I247" s="106">
        <f t="shared" si="28"/>
        <v>2993</v>
      </c>
      <c r="J247" s="107"/>
      <c r="K247" s="108"/>
    </row>
    <row r="248" spans="1:11" ht="19.5" customHeight="1">
      <c r="A248" s="103" t="s">
        <v>560</v>
      </c>
      <c r="B248" s="104">
        <v>54410</v>
      </c>
      <c r="C248" s="105">
        <v>68912</v>
      </c>
      <c r="D248" s="105">
        <v>8052</v>
      </c>
      <c r="E248" s="105">
        <f t="shared" si="27"/>
        <v>131374</v>
      </c>
      <c r="F248" s="105">
        <v>130414</v>
      </c>
      <c r="G248" s="105">
        <v>43530</v>
      </c>
      <c r="H248" s="105">
        <v>12522</v>
      </c>
      <c r="I248" s="106">
        <f t="shared" si="28"/>
        <v>186466</v>
      </c>
      <c r="J248" s="107"/>
      <c r="K248" s="109"/>
    </row>
    <row r="249" spans="1:11" ht="19.5" customHeight="1">
      <c r="A249" s="103" t="s">
        <v>561</v>
      </c>
      <c r="B249" s="104">
        <v>1840</v>
      </c>
      <c r="C249" s="105">
        <v>0</v>
      </c>
      <c r="D249" s="105">
        <v>348</v>
      </c>
      <c r="E249" s="105">
        <f t="shared" si="27"/>
        <v>2188</v>
      </c>
      <c r="F249" s="105">
        <v>3818</v>
      </c>
      <c r="G249" s="105">
        <v>709</v>
      </c>
      <c r="H249" s="105">
        <v>517</v>
      </c>
      <c r="I249" s="106">
        <f t="shared" si="28"/>
        <v>5044</v>
      </c>
      <c r="J249" s="107"/>
      <c r="K249" s="109"/>
    </row>
    <row r="250" spans="1:11" ht="19.5" customHeight="1">
      <c r="A250" s="103" t="s">
        <v>1194</v>
      </c>
      <c r="B250" s="104">
        <v>5665</v>
      </c>
      <c r="C250" s="105">
        <v>0</v>
      </c>
      <c r="D250" s="105">
        <v>306</v>
      </c>
      <c r="E250" s="105">
        <f t="shared" si="27"/>
        <v>5971</v>
      </c>
      <c r="F250" s="105">
        <v>1352</v>
      </c>
      <c r="G250" s="105">
        <v>2</v>
      </c>
      <c r="H250" s="105">
        <v>21</v>
      </c>
      <c r="I250" s="106">
        <f t="shared" si="28"/>
        <v>1375</v>
      </c>
      <c r="J250" s="107"/>
      <c r="K250" s="109"/>
    </row>
    <row r="251" spans="1:11" ht="19.5" customHeight="1">
      <c r="A251" s="103" t="s">
        <v>562</v>
      </c>
      <c r="B251" s="104">
        <v>692</v>
      </c>
      <c r="C251" s="105">
        <v>0</v>
      </c>
      <c r="D251" s="105">
        <v>0</v>
      </c>
      <c r="E251" s="105">
        <f t="shared" si="27"/>
        <v>692</v>
      </c>
      <c r="F251" s="105">
        <v>229</v>
      </c>
      <c r="G251" s="105">
        <v>0</v>
      </c>
      <c r="H251" s="105">
        <v>0</v>
      </c>
      <c r="I251" s="106">
        <f t="shared" si="28"/>
        <v>229</v>
      </c>
      <c r="J251" s="107"/>
      <c r="K251" s="109"/>
    </row>
    <row r="252" spans="1:11" ht="19.5" customHeight="1">
      <c r="A252" s="103" t="s">
        <v>563</v>
      </c>
      <c r="B252" s="104">
        <v>8146</v>
      </c>
      <c r="C252" s="105">
        <v>0</v>
      </c>
      <c r="D252" s="105">
        <v>580</v>
      </c>
      <c r="E252" s="105">
        <f t="shared" si="27"/>
        <v>8726</v>
      </c>
      <c r="F252" s="105">
        <v>22219</v>
      </c>
      <c r="G252" s="105">
        <v>68</v>
      </c>
      <c r="H252" s="105">
        <v>2175</v>
      </c>
      <c r="I252" s="106">
        <f t="shared" si="28"/>
        <v>24462</v>
      </c>
      <c r="J252" s="107"/>
      <c r="K252" s="109"/>
    </row>
    <row r="253" spans="1:11" ht="19.5" customHeight="1">
      <c r="A253" s="110" t="s">
        <v>564</v>
      </c>
      <c r="B253" s="111">
        <v>57</v>
      </c>
      <c r="C253" s="112">
        <v>0</v>
      </c>
      <c r="D253" s="112">
        <v>1</v>
      </c>
      <c r="E253" s="112">
        <f t="shared" si="27"/>
        <v>58</v>
      </c>
      <c r="F253" s="112">
        <v>189</v>
      </c>
      <c r="G253" s="112">
        <v>9</v>
      </c>
      <c r="H253" s="112">
        <v>17</v>
      </c>
      <c r="I253" s="113">
        <f t="shared" si="28"/>
        <v>215</v>
      </c>
      <c r="J253" s="107"/>
      <c r="K253" s="109"/>
    </row>
    <row r="254" spans="1:11" ht="19.5" customHeight="1" thickBot="1">
      <c r="A254" s="114" t="s">
        <v>565</v>
      </c>
      <c r="B254" s="115">
        <f t="shared" ref="B254:I254" si="29">SUM(B236:B253)</f>
        <v>237561</v>
      </c>
      <c r="C254" s="116">
        <f t="shared" si="29"/>
        <v>103657</v>
      </c>
      <c r="D254" s="116">
        <f t="shared" si="29"/>
        <v>39926</v>
      </c>
      <c r="E254" s="116">
        <f t="shared" si="29"/>
        <v>381144</v>
      </c>
      <c r="F254" s="116">
        <f t="shared" si="29"/>
        <v>352432</v>
      </c>
      <c r="G254" s="117">
        <f t="shared" si="29"/>
        <v>59216</v>
      </c>
      <c r="H254" s="116">
        <f t="shared" si="29"/>
        <v>31518</v>
      </c>
      <c r="I254" s="118">
        <f t="shared" si="29"/>
        <v>443166</v>
      </c>
      <c r="J254" s="119" t="s">
        <v>566</v>
      </c>
      <c r="K254" s="120">
        <f>SUM(K236:K253)</f>
        <v>90066</v>
      </c>
    </row>
    <row r="255" spans="1:11" ht="9" customHeight="1">
      <c r="A255" s="121"/>
      <c r="B255" s="104"/>
      <c r="C255" s="104"/>
      <c r="D255" s="104"/>
      <c r="E255" s="122"/>
      <c r="F255" s="104"/>
      <c r="G255" s="122"/>
      <c r="H255" s="122"/>
      <c r="I255" s="104"/>
      <c r="J255" s="93"/>
      <c r="K255" s="123"/>
    </row>
    <row r="256" spans="1:11" ht="18" customHeight="1">
      <c r="A256" s="91"/>
      <c r="B256" s="91"/>
      <c r="C256" s="91"/>
      <c r="D256" s="92"/>
      <c r="E256" s="93"/>
      <c r="F256" s="93"/>
      <c r="G256" s="93"/>
      <c r="H256" s="93"/>
      <c r="I256" s="93"/>
      <c r="J256" s="94"/>
      <c r="K256" s="94"/>
    </row>
    <row r="257" spans="1:11" ht="18" customHeight="1" thickBot="1">
      <c r="A257" s="815"/>
      <c r="B257" s="815"/>
      <c r="C257" s="815"/>
      <c r="D257" s="603"/>
      <c r="E257" s="96"/>
      <c r="F257" s="96"/>
      <c r="G257" s="96"/>
      <c r="H257" s="96"/>
      <c r="I257" s="96"/>
      <c r="J257" s="816" t="s">
        <v>571</v>
      </c>
      <c r="K257" s="816"/>
    </row>
    <row r="258" spans="1:11" ht="18" customHeight="1">
      <c r="A258" s="806" t="s">
        <v>524</v>
      </c>
      <c r="B258" s="809" t="s">
        <v>525</v>
      </c>
      <c r="C258" s="810"/>
      <c r="D258" s="810"/>
      <c r="E258" s="810"/>
      <c r="F258" s="810" t="s">
        <v>526</v>
      </c>
      <c r="G258" s="810"/>
      <c r="H258" s="810"/>
      <c r="I258" s="810"/>
      <c r="J258" s="810"/>
      <c r="K258" s="811"/>
    </row>
    <row r="259" spans="1:11" ht="18" customHeight="1">
      <c r="A259" s="807"/>
      <c r="B259" s="812" t="s">
        <v>527</v>
      </c>
      <c r="C259" s="797" t="s">
        <v>528</v>
      </c>
      <c r="D259" s="813" t="s">
        <v>529</v>
      </c>
      <c r="E259" s="797" t="s">
        <v>530</v>
      </c>
      <c r="F259" s="797" t="s">
        <v>531</v>
      </c>
      <c r="G259" s="797"/>
      <c r="H259" s="798"/>
      <c r="I259" s="799"/>
      <c r="J259" s="800" t="s">
        <v>532</v>
      </c>
      <c r="K259" s="801"/>
    </row>
    <row r="260" spans="1:11" ht="18" customHeight="1">
      <c r="A260" s="808"/>
      <c r="B260" s="812"/>
      <c r="C260" s="797"/>
      <c r="D260" s="814"/>
      <c r="E260" s="798"/>
      <c r="F260" s="604" t="s">
        <v>533</v>
      </c>
      <c r="G260" s="604" t="s">
        <v>534</v>
      </c>
      <c r="H260" s="605" t="s">
        <v>535</v>
      </c>
      <c r="I260" s="606" t="s">
        <v>536</v>
      </c>
      <c r="J260" s="804" t="s">
        <v>537</v>
      </c>
      <c r="K260" s="805"/>
    </row>
    <row r="261" spans="1:11" ht="19.5" customHeight="1">
      <c r="A261" s="97" t="s">
        <v>538</v>
      </c>
      <c r="B261" s="98">
        <v>5753</v>
      </c>
      <c r="C261" s="99">
        <v>357</v>
      </c>
      <c r="D261" s="99">
        <v>793</v>
      </c>
      <c r="E261" s="99">
        <f t="shared" ref="E261:E278" si="30">+B261+C261+D261</f>
        <v>6903</v>
      </c>
      <c r="F261" s="99">
        <v>2590</v>
      </c>
      <c r="G261" s="99">
        <v>177</v>
      </c>
      <c r="H261" s="99">
        <v>203</v>
      </c>
      <c r="I261" s="100">
        <f t="shared" ref="I261:I278" si="31">+F261+G261+H261</f>
        <v>2970</v>
      </c>
      <c r="J261" s="101" t="s">
        <v>539</v>
      </c>
      <c r="K261" s="102">
        <v>5455</v>
      </c>
    </row>
    <row r="262" spans="1:11" ht="19.5" customHeight="1">
      <c r="A262" s="103" t="s">
        <v>540</v>
      </c>
      <c r="B262" s="104">
        <v>4279</v>
      </c>
      <c r="C262" s="105">
        <v>437</v>
      </c>
      <c r="D262" s="105">
        <v>1299</v>
      </c>
      <c r="E262" s="105">
        <f t="shared" si="30"/>
        <v>6015</v>
      </c>
      <c r="F262" s="105">
        <v>7519</v>
      </c>
      <c r="G262" s="105">
        <v>259</v>
      </c>
      <c r="H262" s="105">
        <v>680</v>
      </c>
      <c r="I262" s="106">
        <f t="shared" si="31"/>
        <v>8458</v>
      </c>
      <c r="J262" s="107" t="s">
        <v>541</v>
      </c>
      <c r="K262" s="102">
        <v>11727</v>
      </c>
    </row>
    <row r="263" spans="1:11" ht="19.5" customHeight="1">
      <c r="A263" s="103" t="s">
        <v>542</v>
      </c>
      <c r="B263" s="104">
        <v>16634</v>
      </c>
      <c r="C263" s="105">
        <v>2113</v>
      </c>
      <c r="D263" s="105">
        <v>3558</v>
      </c>
      <c r="E263" s="105">
        <f t="shared" si="30"/>
        <v>22305</v>
      </c>
      <c r="F263" s="105">
        <v>13215</v>
      </c>
      <c r="G263" s="105">
        <v>948</v>
      </c>
      <c r="H263" s="105">
        <v>525</v>
      </c>
      <c r="I263" s="106">
        <f t="shared" si="31"/>
        <v>14688</v>
      </c>
      <c r="J263" s="107" t="s">
        <v>543</v>
      </c>
      <c r="K263" s="102">
        <v>2740</v>
      </c>
    </row>
    <row r="264" spans="1:11" ht="19.5" customHeight="1">
      <c r="A264" s="103" t="s">
        <v>544</v>
      </c>
      <c r="B264" s="104">
        <v>18572</v>
      </c>
      <c r="C264" s="105">
        <v>2240</v>
      </c>
      <c r="D264" s="105">
        <v>3531</v>
      </c>
      <c r="E264" s="105">
        <f t="shared" si="30"/>
        <v>24343</v>
      </c>
      <c r="F264" s="105">
        <v>13529</v>
      </c>
      <c r="G264" s="105">
        <v>698</v>
      </c>
      <c r="H264" s="105">
        <v>597</v>
      </c>
      <c r="I264" s="106">
        <f t="shared" si="31"/>
        <v>14824</v>
      </c>
      <c r="J264" s="107" t="s">
        <v>545</v>
      </c>
      <c r="K264" s="102">
        <v>1364</v>
      </c>
    </row>
    <row r="265" spans="1:11" ht="19.5" customHeight="1">
      <c r="A265" s="103" t="s">
        <v>546</v>
      </c>
      <c r="B265" s="104">
        <v>8509</v>
      </c>
      <c r="C265" s="105">
        <v>1859</v>
      </c>
      <c r="D265" s="105">
        <v>1769</v>
      </c>
      <c r="E265" s="105">
        <f t="shared" si="30"/>
        <v>12137</v>
      </c>
      <c r="F265" s="105">
        <v>12060</v>
      </c>
      <c r="G265" s="105">
        <v>716</v>
      </c>
      <c r="H265" s="105">
        <v>768</v>
      </c>
      <c r="I265" s="106">
        <f t="shared" si="31"/>
        <v>13544</v>
      </c>
      <c r="J265" s="107" t="s">
        <v>547</v>
      </c>
      <c r="K265" s="102">
        <v>1098</v>
      </c>
    </row>
    <row r="266" spans="1:11" ht="19.5" customHeight="1">
      <c r="A266" s="103" t="s">
        <v>548</v>
      </c>
      <c r="B266" s="104">
        <v>10367</v>
      </c>
      <c r="C266" s="105">
        <v>5640</v>
      </c>
      <c r="D266" s="105">
        <v>1837</v>
      </c>
      <c r="E266" s="105">
        <f t="shared" si="30"/>
        <v>17844</v>
      </c>
      <c r="F266" s="105">
        <v>28429</v>
      </c>
      <c r="G266" s="105">
        <v>2652</v>
      </c>
      <c r="H266" s="105">
        <v>2774</v>
      </c>
      <c r="I266" s="106">
        <f t="shared" si="31"/>
        <v>33855</v>
      </c>
      <c r="J266" s="107" t="s">
        <v>549</v>
      </c>
      <c r="K266" s="102">
        <v>3474</v>
      </c>
    </row>
    <row r="267" spans="1:11" ht="19.5" customHeight="1">
      <c r="A267" s="103" t="s">
        <v>550</v>
      </c>
      <c r="B267" s="104">
        <v>5708</v>
      </c>
      <c r="C267" s="105">
        <v>1483</v>
      </c>
      <c r="D267" s="105">
        <v>847</v>
      </c>
      <c r="E267" s="105">
        <f t="shared" si="30"/>
        <v>8038</v>
      </c>
      <c r="F267" s="105">
        <v>6040</v>
      </c>
      <c r="G267" s="105">
        <v>948</v>
      </c>
      <c r="H267" s="105">
        <v>446</v>
      </c>
      <c r="I267" s="106">
        <f t="shared" si="31"/>
        <v>7434</v>
      </c>
      <c r="J267" s="107" t="s">
        <v>551</v>
      </c>
      <c r="K267" s="102">
        <v>12480</v>
      </c>
    </row>
    <row r="268" spans="1:11" ht="19.5" customHeight="1">
      <c r="A268" s="103" t="s">
        <v>552</v>
      </c>
      <c r="B268" s="104">
        <v>17187</v>
      </c>
      <c r="C268" s="105">
        <v>3173</v>
      </c>
      <c r="D268" s="105">
        <v>2481</v>
      </c>
      <c r="E268" s="105">
        <f t="shared" si="30"/>
        <v>22841</v>
      </c>
      <c r="F268" s="105">
        <v>16063</v>
      </c>
      <c r="G268" s="105">
        <v>1298</v>
      </c>
      <c r="H268" s="105">
        <v>1214</v>
      </c>
      <c r="I268" s="106">
        <f t="shared" si="31"/>
        <v>18575</v>
      </c>
      <c r="J268" s="107" t="s">
        <v>553</v>
      </c>
      <c r="K268" s="102">
        <v>13587</v>
      </c>
    </row>
    <row r="269" spans="1:11" ht="19.5" customHeight="1">
      <c r="A269" s="103" t="s">
        <v>554</v>
      </c>
      <c r="B269" s="104">
        <v>2636</v>
      </c>
      <c r="C269" s="105">
        <v>425</v>
      </c>
      <c r="D269" s="105">
        <v>532</v>
      </c>
      <c r="E269" s="105">
        <f t="shared" si="30"/>
        <v>3593</v>
      </c>
      <c r="F269" s="105">
        <v>2122</v>
      </c>
      <c r="G269" s="105">
        <v>225</v>
      </c>
      <c r="H269" s="105">
        <v>188</v>
      </c>
      <c r="I269" s="106">
        <f t="shared" si="31"/>
        <v>2535</v>
      </c>
      <c r="J269" s="107" t="s">
        <v>555</v>
      </c>
      <c r="K269" s="102">
        <v>13429</v>
      </c>
    </row>
    <row r="270" spans="1:11" ht="19.5" customHeight="1">
      <c r="A270" s="103" t="s">
        <v>556</v>
      </c>
      <c r="B270" s="104">
        <v>55379</v>
      </c>
      <c r="C270" s="105">
        <v>16769</v>
      </c>
      <c r="D270" s="105">
        <v>12065</v>
      </c>
      <c r="E270" s="105">
        <f t="shared" si="30"/>
        <v>84213</v>
      </c>
      <c r="F270" s="105">
        <v>96204</v>
      </c>
      <c r="G270" s="105">
        <v>5804</v>
      </c>
      <c r="H270" s="105">
        <v>8612</v>
      </c>
      <c r="I270" s="106">
        <f t="shared" si="31"/>
        <v>110620</v>
      </c>
      <c r="J270" s="107" t="s">
        <v>557</v>
      </c>
      <c r="K270" s="102">
        <v>27973</v>
      </c>
    </row>
    <row r="271" spans="1:11" ht="19.5" customHeight="1">
      <c r="A271" s="103" t="s">
        <v>558</v>
      </c>
      <c r="B271" s="104">
        <v>1739</v>
      </c>
      <c r="C271" s="105">
        <v>0</v>
      </c>
      <c r="D271" s="105">
        <v>26</v>
      </c>
      <c r="E271" s="105">
        <f t="shared" si="30"/>
        <v>1765</v>
      </c>
      <c r="F271" s="105">
        <v>2971</v>
      </c>
      <c r="G271" s="105">
        <v>40</v>
      </c>
      <c r="H271" s="105">
        <v>24</v>
      </c>
      <c r="I271" s="106">
        <f t="shared" si="31"/>
        <v>3035</v>
      </c>
      <c r="J271" s="107"/>
      <c r="K271" s="102"/>
    </row>
    <row r="272" spans="1:11" ht="19.5" customHeight="1">
      <c r="A272" s="103" t="s">
        <v>559</v>
      </c>
      <c r="B272" s="104">
        <v>14964</v>
      </c>
      <c r="C272" s="105">
        <v>0</v>
      </c>
      <c r="D272" s="105">
        <v>1886</v>
      </c>
      <c r="E272" s="105">
        <f t="shared" si="30"/>
        <v>16850</v>
      </c>
      <c r="F272" s="105">
        <v>95</v>
      </c>
      <c r="G272" s="105">
        <v>13</v>
      </c>
      <c r="H272" s="105">
        <v>69</v>
      </c>
      <c r="I272" s="106">
        <f t="shared" si="31"/>
        <v>177</v>
      </c>
      <c r="J272" s="107"/>
      <c r="K272" s="108"/>
    </row>
    <row r="273" spans="1:11" ht="19.5" customHeight="1">
      <c r="A273" s="103" t="s">
        <v>560</v>
      </c>
      <c r="B273" s="104">
        <v>52987</v>
      </c>
      <c r="C273" s="105">
        <v>66472</v>
      </c>
      <c r="D273" s="105">
        <v>7838</v>
      </c>
      <c r="E273" s="105">
        <f t="shared" si="30"/>
        <v>127297</v>
      </c>
      <c r="F273" s="105">
        <v>140055</v>
      </c>
      <c r="G273" s="105">
        <v>42842</v>
      </c>
      <c r="H273" s="105">
        <v>12280</v>
      </c>
      <c r="I273" s="106">
        <f t="shared" si="31"/>
        <v>195177</v>
      </c>
      <c r="J273" s="107"/>
      <c r="K273" s="109"/>
    </row>
    <row r="274" spans="1:11" ht="19.5" customHeight="1">
      <c r="A274" s="103" t="s">
        <v>561</v>
      </c>
      <c r="B274" s="104">
        <v>1839</v>
      </c>
      <c r="C274" s="105">
        <v>0</v>
      </c>
      <c r="D274" s="105">
        <v>348</v>
      </c>
      <c r="E274" s="105">
        <f t="shared" si="30"/>
        <v>2187</v>
      </c>
      <c r="F274" s="105">
        <v>4825</v>
      </c>
      <c r="G274" s="105">
        <v>535</v>
      </c>
      <c r="H274" s="105">
        <v>727</v>
      </c>
      <c r="I274" s="106">
        <f t="shared" si="31"/>
        <v>6087</v>
      </c>
      <c r="J274" s="107"/>
      <c r="K274" s="109"/>
    </row>
    <row r="275" spans="1:11" ht="19.5" customHeight="1">
      <c r="A275" s="103" t="s">
        <v>1194</v>
      </c>
      <c r="B275" s="104">
        <v>5564</v>
      </c>
      <c r="C275" s="105">
        <v>0</v>
      </c>
      <c r="D275" s="105">
        <v>254</v>
      </c>
      <c r="E275" s="105">
        <f t="shared" si="30"/>
        <v>5818</v>
      </c>
      <c r="F275" s="105">
        <v>2071</v>
      </c>
      <c r="G275" s="105">
        <v>0</v>
      </c>
      <c r="H275" s="105">
        <v>32</v>
      </c>
      <c r="I275" s="106">
        <f t="shared" si="31"/>
        <v>2103</v>
      </c>
      <c r="J275" s="107"/>
      <c r="K275" s="109"/>
    </row>
    <row r="276" spans="1:11" ht="19.5" customHeight="1">
      <c r="A276" s="103" t="s">
        <v>562</v>
      </c>
      <c r="B276" s="104">
        <v>588</v>
      </c>
      <c r="C276" s="105">
        <v>0</v>
      </c>
      <c r="D276" s="105">
        <v>0</v>
      </c>
      <c r="E276" s="105">
        <f t="shared" si="30"/>
        <v>588</v>
      </c>
      <c r="F276" s="105">
        <v>156</v>
      </c>
      <c r="G276" s="105">
        <v>0</v>
      </c>
      <c r="H276" s="105">
        <v>0</v>
      </c>
      <c r="I276" s="106">
        <f t="shared" si="31"/>
        <v>156</v>
      </c>
      <c r="J276" s="107"/>
      <c r="K276" s="109"/>
    </row>
    <row r="277" spans="1:11" ht="19.5" customHeight="1">
      <c r="A277" s="103" t="s">
        <v>563</v>
      </c>
      <c r="B277" s="104">
        <v>7801</v>
      </c>
      <c r="C277" s="105">
        <v>0</v>
      </c>
      <c r="D277" s="105">
        <v>606</v>
      </c>
      <c r="E277" s="105">
        <f t="shared" si="30"/>
        <v>8407</v>
      </c>
      <c r="F277" s="105">
        <v>23822</v>
      </c>
      <c r="G277" s="105">
        <v>18</v>
      </c>
      <c r="H277" s="105">
        <v>1972</v>
      </c>
      <c r="I277" s="106">
        <f t="shared" si="31"/>
        <v>25812</v>
      </c>
      <c r="J277" s="107"/>
      <c r="K277" s="109"/>
    </row>
    <row r="278" spans="1:11" ht="19.5" customHeight="1">
      <c r="A278" s="110" t="s">
        <v>564</v>
      </c>
      <c r="B278" s="111">
        <v>57</v>
      </c>
      <c r="C278" s="112">
        <v>0</v>
      </c>
      <c r="D278" s="112">
        <v>1</v>
      </c>
      <c r="E278" s="112">
        <f t="shared" si="30"/>
        <v>58</v>
      </c>
      <c r="F278" s="112">
        <v>149</v>
      </c>
      <c r="G278" s="112">
        <v>7</v>
      </c>
      <c r="H278" s="112">
        <v>10</v>
      </c>
      <c r="I278" s="113">
        <f t="shared" si="31"/>
        <v>166</v>
      </c>
      <c r="J278" s="107"/>
      <c r="K278" s="109"/>
    </row>
    <row r="279" spans="1:11" ht="19.5" customHeight="1" thickBot="1">
      <c r="A279" s="114" t="s">
        <v>565</v>
      </c>
      <c r="B279" s="115">
        <f t="shared" ref="B279:I279" si="32">SUM(B261:B278)</f>
        <v>230563</v>
      </c>
      <c r="C279" s="116">
        <f t="shared" si="32"/>
        <v>100968</v>
      </c>
      <c r="D279" s="116">
        <f t="shared" si="32"/>
        <v>39671</v>
      </c>
      <c r="E279" s="116">
        <f t="shared" si="32"/>
        <v>371202</v>
      </c>
      <c r="F279" s="116">
        <f t="shared" si="32"/>
        <v>371915</v>
      </c>
      <c r="G279" s="117">
        <f t="shared" si="32"/>
        <v>57180</v>
      </c>
      <c r="H279" s="116">
        <f t="shared" si="32"/>
        <v>31121</v>
      </c>
      <c r="I279" s="118">
        <f t="shared" si="32"/>
        <v>460216</v>
      </c>
      <c r="J279" s="119" t="s">
        <v>566</v>
      </c>
      <c r="K279" s="120">
        <f>SUM(K261:K278)</f>
        <v>93327</v>
      </c>
    </row>
    <row r="280" spans="1:11" ht="20.149999999999999" customHeight="1"/>
    <row r="281" spans="1:11" ht="20.149999999999999" customHeight="1" thickBot="1">
      <c r="A281" s="815"/>
      <c r="B281" s="815"/>
      <c r="C281" s="815"/>
      <c r="D281" s="603"/>
      <c r="E281" s="96"/>
      <c r="F281" s="96"/>
      <c r="G281" s="96"/>
      <c r="H281" s="96"/>
      <c r="I281" s="96"/>
      <c r="J281" s="816" t="s">
        <v>572</v>
      </c>
      <c r="K281" s="816"/>
    </row>
    <row r="282" spans="1:11" ht="18" customHeight="1">
      <c r="A282" s="806" t="s">
        <v>524</v>
      </c>
      <c r="B282" s="809" t="s">
        <v>525</v>
      </c>
      <c r="C282" s="810"/>
      <c r="D282" s="810"/>
      <c r="E282" s="810"/>
      <c r="F282" s="810" t="s">
        <v>526</v>
      </c>
      <c r="G282" s="810"/>
      <c r="H282" s="810"/>
      <c r="I282" s="810"/>
      <c r="J282" s="810"/>
      <c r="K282" s="811"/>
    </row>
    <row r="283" spans="1:11" ht="18" customHeight="1">
      <c r="A283" s="807"/>
      <c r="B283" s="812" t="s">
        <v>527</v>
      </c>
      <c r="C283" s="797" t="s">
        <v>528</v>
      </c>
      <c r="D283" s="813" t="s">
        <v>529</v>
      </c>
      <c r="E283" s="797" t="s">
        <v>530</v>
      </c>
      <c r="F283" s="797" t="s">
        <v>531</v>
      </c>
      <c r="G283" s="797"/>
      <c r="H283" s="798"/>
      <c r="I283" s="799"/>
      <c r="J283" s="800" t="s">
        <v>532</v>
      </c>
      <c r="K283" s="801"/>
    </row>
    <row r="284" spans="1:11" ht="18" customHeight="1">
      <c r="A284" s="808"/>
      <c r="B284" s="812"/>
      <c r="C284" s="797"/>
      <c r="D284" s="814"/>
      <c r="E284" s="798"/>
      <c r="F284" s="604" t="s">
        <v>533</v>
      </c>
      <c r="G284" s="604" t="s">
        <v>534</v>
      </c>
      <c r="H284" s="605" t="s">
        <v>535</v>
      </c>
      <c r="I284" s="606" t="s">
        <v>536</v>
      </c>
      <c r="J284" s="804" t="s">
        <v>537</v>
      </c>
      <c r="K284" s="805"/>
    </row>
    <row r="285" spans="1:11" ht="19.5" customHeight="1">
      <c r="A285" s="97" t="s">
        <v>538</v>
      </c>
      <c r="B285" s="98">
        <v>5699</v>
      </c>
      <c r="C285" s="99">
        <v>366</v>
      </c>
      <c r="D285" s="99">
        <v>775</v>
      </c>
      <c r="E285" s="99">
        <f t="shared" ref="E285:E302" si="33">+B285+C285+D285</f>
        <v>6840</v>
      </c>
      <c r="F285" s="99">
        <v>2755</v>
      </c>
      <c r="G285" s="99">
        <v>185</v>
      </c>
      <c r="H285" s="99">
        <v>169</v>
      </c>
      <c r="I285" s="100">
        <f t="shared" ref="I285:I302" si="34">+F285+G285+H285</f>
        <v>3109</v>
      </c>
      <c r="J285" s="101" t="s">
        <v>539</v>
      </c>
      <c r="K285" s="125">
        <v>6041</v>
      </c>
    </row>
    <row r="286" spans="1:11" ht="19.5" customHeight="1">
      <c r="A286" s="103" t="s">
        <v>540</v>
      </c>
      <c r="B286" s="104">
        <v>4192</v>
      </c>
      <c r="C286" s="105">
        <v>477</v>
      </c>
      <c r="D286" s="105">
        <v>1271</v>
      </c>
      <c r="E286" s="105">
        <f t="shared" si="33"/>
        <v>5940</v>
      </c>
      <c r="F286" s="105">
        <v>7857</v>
      </c>
      <c r="G286" s="105">
        <v>289</v>
      </c>
      <c r="H286" s="105">
        <v>616</v>
      </c>
      <c r="I286" s="106">
        <f t="shared" si="34"/>
        <v>8762</v>
      </c>
      <c r="J286" s="107" t="s">
        <v>541</v>
      </c>
      <c r="K286" s="126">
        <v>12038</v>
      </c>
    </row>
    <row r="287" spans="1:11" ht="19.5" customHeight="1">
      <c r="A287" s="103" t="s">
        <v>542</v>
      </c>
      <c r="B287" s="104">
        <v>16456</v>
      </c>
      <c r="C287" s="105">
        <v>2107</v>
      </c>
      <c r="D287" s="105">
        <v>3513</v>
      </c>
      <c r="E287" s="105">
        <f t="shared" si="33"/>
        <v>22076</v>
      </c>
      <c r="F287" s="105">
        <v>14474</v>
      </c>
      <c r="G287" s="105">
        <v>822</v>
      </c>
      <c r="H287" s="105">
        <v>610</v>
      </c>
      <c r="I287" s="106">
        <f t="shared" si="34"/>
        <v>15906</v>
      </c>
      <c r="J287" s="107" t="s">
        <v>543</v>
      </c>
      <c r="K287" s="126">
        <v>2548</v>
      </c>
    </row>
    <row r="288" spans="1:11" ht="19.5" customHeight="1">
      <c r="A288" s="103" t="s">
        <v>544</v>
      </c>
      <c r="B288" s="104">
        <v>18395</v>
      </c>
      <c r="C288" s="105">
        <v>2216</v>
      </c>
      <c r="D288" s="105">
        <v>3450</v>
      </c>
      <c r="E288" s="105">
        <f t="shared" si="33"/>
        <v>24061</v>
      </c>
      <c r="F288" s="105">
        <v>14719</v>
      </c>
      <c r="G288" s="105">
        <v>750</v>
      </c>
      <c r="H288" s="105">
        <v>714</v>
      </c>
      <c r="I288" s="106">
        <f t="shared" si="34"/>
        <v>16183</v>
      </c>
      <c r="J288" s="107" t="s">
        <v>545</v>
      </c>
      <c r="K288" s="126">
        <v>1385</v>
      </c>
    </row>
    <row r="289" spans="1:11" ht="19.5" customHeight="1">
      <c r="A289" s="103" t="s">
        <v>546</v>
      </c>
      <c r="B289" s="104">
        <v>8176</v>
      </c>
      <c r="C289" s="105">
        <v>1755</v>
      </c>
      <c r="D289" s="105">
        <v>1731</v>
      </c>
      <c r="E289" s="105">
        <f t="shared" si="33"/>
        <v>11662</v>
      </c>
      <c r="F289" s="105">
        <v>12512</v>
      </c>
      <c r="G289" s="105">
        <v>726</v>
      </c>
      <c r="H289" s="105">
        <v>655</v>
      </c>
      <c r="I289" s="106">
        <f t="shared" si="34"/>
        <v>13893</v>
      </c>
      <c r="J289" s="107" t="s">
        <v>547</v>
      </c>
      <c r="K289" s="126">
        <v>1341</v>
      </c>
    </row>
    <row r="290" spans="1:11" ht="19.5" customHeight="1">
      <c r="A290" s="103" t="s">
        <v>548</v>
      </c>
      <c r="B290" s="104">
        <v>9980</v>
      </c>
      <c r="C290" s="105">
        <v>5423</v>
      </c>
      <c r="D290" s="105">
        <v>1733</v>
      </c>
      <c r="E290" s="105">
        <f t="shared" si="33"/>
        <v>17136</v>
      </c>
      <c r="F290" s="105">
        <v>31698</v>
      </c>
      <c r="G290" s="105">
        <v>2565</v>
      </c>
      <c r="H290" s="105">
        <v>2637</v>
      </c>
      <c r="I290" s="106">
        <f t="shared" si="34"/>
        <v>36900</v>
      </c>
      <c r="J290" s="107" t="s">
        <v>549</v>
      </c>
      <c r="K290" s="126">
        <v>4044</v>
      </c>
    </row>
    <row r="291" spans="1:11" ht="19.5" customHeight="1">
      <c r="A291" s="103" t="s">
        <v>550</v>
      </c>
      <c r="B291" s="104">
        <v>5485</v>
      </c>
      <c r="C291" s="105">
        <v>1363</v>
      </c>
      <c r="D291" s="105">
        <v>830</v>
      </c>
      <c r="E291" s="105">
        <f t="shared" si="33"/>
        <v>7678</v>
      </c>
      <c r="F291" s="105">
        <v>6414</v>
      </c>
      <c r="G291" s="105">
        <v>877</v>
      </c>
      <c r="H291" s="105">
        <v>324</v>
      </c>
      <c r="I291" s="106">
        <f t="shared" si="34"/>
        <v>7615</v>
      </c>
      <c r="J291" s="107" t="s">
        <v>551</v>
      </c>
      <c r="K291" s="126">
        <v>14052</v>
      </c>
    </row>
    <row r="292" spans="1:11" ht="19.5" customHeight="1">
      <c r="A292" s="103" t="s">
        <v>552</v>
      </c>
      <c r="B292" s="104">
        <v>16722</v>
      </c>
      <c r="C292" s="105">
        <v>3012</v>
      </c>
      <c r="D292" s="105">
        <v>2415</v>
      </c>
      <c r="E292" s="105">
        <f t="shared" si="33"/>
        <v>22149</v>
      </c>
      <c r="F292" s="105">
        <v>17743</v>
      </c>
      <c r="G292" s="105">
        <v>1283</v>
      </c>
      <c r="H292" s="105">
        <v>1068</v>
      </c>
      <c r="I292" s="106">
        <f t="shared" si="34"/>
        <v>20094</v>
      </c>
      <c r="J292" s="107" t="s">
        <v>553</v>
      </c>
      <c r="K292" s="126">
        <v>14335</v>
      </c>
    </row>
    <row r="293" spans="1:11" ht="19.5" customHeight="1">
      <c r="A293" s="103" t="s">
        <v>554</v>
      </c>
      <c r="B293" s="104">
        <v>2577</v>
      </c>
      <c r="C293" s="105">
        <v>420</v>
      </c>
      <c r="D293" s="105">
        <v>520</v>
      </c>
      <c r="E293" s="105">
        <f t="shared" si="33"/>
        <v>3517</v>
      </c>
      <c r="F293" s="105">
        <v>2276</v>
      </c>
      <c r="G293" s="105">
        <v>217</v>
      </c>
      <c r="H293" s="105">
        <v>209</v>
      </c>
      <c r="I293" s="106">
        <f t="shared" si="34"/>
        <v>2702</v>
      </c>
      <c r="J293" s="107" t="s">
        <v>555</v>
      </c>
      <c r="K293" s="126">
        <v>13917</v>
      </c>
    </row>
    <row r="294" spans="1:11" ht="19.5" customHeight="1">
      <c r="A294" s="103" t="s">
        <v>556</v>
      </c>
      <c r="B294" s="104">
        <v>53559</v>
      </c>
      <c r="C294" s="105">
        <v>15973</v>
      </c>
      <c r="D294" s="105">
        <v>11774</v>
      </c>
      <c r="E294" s="105">
        <f t="shared" si="33"/>
        <v>81306</v>
      </c>
      <c r="F294" s="105">
        <v>97758</v>
      </c>
      <c r="G294" s="105">
        <v>5829</v>
      </c>
      <c r="H294" s="105">
        <v>7745</v>
      </c>
      <c r="I294" s="106">
        <f t="shared" si="34"/>
        <v>111332</v>
      </c>
      <c r="J294" s="107" t="s">
        <v>557</v>
      </c>
      <c r="K294" s="126">
        <v>27238</v>
      </c>
    </row>
    <row r="295" spans="1:11" ht="19.5" customHeight="1">
      <c r="A295" s="103" t="s">
        <v>558</v>
      </c>
      <c r="B295" s="104">
        <v>1648</v>
      </c>
      <c r="C295" s="105">
        <v>0</v>
      </c>
      <c r="D295" s="105">
        <v>25</v>
      </c>
      <c r="E295" s="105">
        <f t="shared" si="33"/>
        <v>1673</v>
      </c>
      <c r="F295" s="105">
        <v>3441</v>
      </c>
      <c r="G295" s="105">
        <v>7</v>
      </c>
      <c r="H295" s="105">
        <v>10</v>
      </c>
      <c r="I295" s="106">
        <f t="shared" si="34"/>
        <v>3458</v>
      </c>
      <c r="J295" s="107"/>
      <c r="K295" s="102"/>
    </row>
    <row r="296" spans="1:11" ht="19.5" customHeight="1">
      <c r="A296" s="103" t="s">
        <v>559</v>
      </c>
      <c r="B296" s="104">
        <v>14476</v>
      </c>
      <c r="C296" s="105">
        <v>0</v>
      </c>
      <c r="D296" s="105">
        <v>1071</v>
      </c>
      <c r="E296" s="105">
        <f t="shared" si="33"/>
        <v>15547</v>
      </c>
      <c r="F296" s="105">
        <v>101</v>
      </c>
      <c r="G296" s="105">
        <v>63</v>
      </c>
      <c r="H296" s="105">
        <v>45</v>
      </c>
      <c r="I296" s="106">
        <f t="shared" si="34"/>
        <v>209</v>
      </c>
      <c r="J296" s="107"/>
      <c r="K296" s="108"/>
    </row>
    <row r="297" spans="1:11" ht="19.5" customHeight="1">
      <c r="A297" s="103" t="s">
        <v>560</v>
      </c>
      <c r="B297" s="104">
        <v>51276</v>
      </c>
      <c r="C297" s="105">
        <v>64860</v>
      </c>
      <c r="D297" s="105">
        <v>7688</v>
      </c>
      <c r="E297" s="105">
        <f t="shared" si="33"/>
        <v>123824</v>
      </c>
      <c r="F297" s="105">
        <v>147610</v>
      </c>
      <c r="G297" s="105">
        <v>43461</v>
      </c>
      <c r="H297" s="105">
        <v>11004</v>
      </c>
      <c r="I297" s="106">
        <f t="shared" si="34"/>
        <v>202075</v>
      </c>
      <c r="J297" s="107"/>
      <c r="K297" s="109"/>
    </row>
    <row r="298" spans="1:11" ht="19.5" customHeight="1">
      <c r="A298" s="103" t="s">
        <v>561</v>
      </c>
      <c r="B298" s="104">
        <v>1811</v>
      </c>
      <c r="C298" s="105">
        <v>0</v>
      </c>
      <c r="D298" s="105">
        <v>348</v>
      </c>
      <c r="E298" s="105">
        <f t="shared" si="33"/>
        <v>2159</v>
      </c>
      <c r="F298" s="105">
        <v>5184</v>
      </c>
      <c r="G298" s="105">
        <v>572</v>
      </c>
      <c r="H298" s="105">
        <v>797</v>
      </c>
      <c r="I298" s="106">
        <f t="shared" si="34"/>
        <v>6553</v>
      </c>
      <c r="J298" s="107"/>
      <c r="K298" s="109"/>
    </row>
    <row r="299" spans="1:11" ht="19.5" customHeight="1">
      <c r="A299" s="103" t="s">
        <v>1194</v>
      </c>
      <c r="B299" s="104">
        <v>5521</v>
      </c>
      <c r="C299" s="105">
        <v>0</v>
      </c>
      <c r="D299" s="105">
        <v>239</v>
      </c>
      <c r="E299" s="105">
        <f t="shared" si="33"/>
        <v>5760</v>
      </c>
      <c r="F299" s="105">
        <v>2983</v>
      </c>
      <c r="G299" s="105">
        <v>0</v>
      </c>
      <c r="H299" s="105">
        <v>30</v>
      </c>
      <c r="I299" s="106">
        <f t="shared" si="34"/>
        <v>3013</v>
      </c>
      <c r="J299" s="107"/>
      <c r="K299" s="109"/>
    </row>
    <row r="300" spans="1:11" ht="19.5" customHeight="1">
      <c r="A300" s="103" t="s">
        <v>562</v>
      </c>
      <c r="B300" s="104">
        <v>580</v>
      </c>
      <c r="C300" s="105">
        <v>0</v>
      </c>
      <c r="D300" s="105">
        <v>0</v>
      </c>
      <c r="E300" s="105">
        <f t="shared" si="33"/>
        <v>580</v>
      </c>
      <c r="F300" s="105">
        <v>605</v>
      </c>
      <c r="G300" s="105">
        <v>0</v>
      </c>
      <c r="H300" s="105">
        <v>0</v>
      </c>
      <c r="I300" s="106">
        <f t="shared" si="34"/>
        <v>605</v>
      </c>
      <c r="J300" s="107"/>
      <c r="K300" s="109"/>
    </row>
    <row r="301" spans="1:11" ht="19.5" customHeight="1">
      <c r="A301" s="103" t="s">
        <v>563</v>
      </c>
      <c r="B301" s="104">
        <v>7625</v>
      </c>
      <c r="C301" s="105">
        <v>0</v>
      </c>
      <c r="D301" s="105">
        <v>608</v>
      </c>
      <c r="E301" s="105">
        <f t="shared" si="33"/>
        <v>8233</v>
      </c>
      <c r="F301" s="105">
        <v>25241</v>
      </c>
      <c r="G301" s="105">
        <v>16</v>
      </c>
      <c r="H301" s="105">
        <v>1891</v>
      </c>
      <c r="I301" s="106">
        <f t="shared" si="34"/>
        <v>27148</v>
      </c>
      <c r="J301" s="107"/>
      <c r="K301" s="109"/>
    </row>
    <row r="302" spans="1:11" ht="19.5" customHeight="1">
      <c r="A302" s="110" t="s">
        <v>564</v>
      </c>
      <c r="B302" s="111">
        <v>53</v>
      </c>
      <c r="C302" s="112">
        <v>0</v>
      </c>
      <c r="D302" s="112">
        <v>1</v>
      </c>
      <c r="E302" s="112">
        <f t="shared" si="33"/>
        <v>54</v>
      </c>
      <c r="F302" s="112">
        <v>157</v>
      </c>
      <c r="G302" s="112">
        <v>5</v>
      </c>
      <c r="H302" s="112">
        <v>2</v>
      </c>
      <c r="I302" s="113">
        <f t="shared" si="34"/>
        <v>164</v>
      </c>
      <c r="J302" s="107"/>
      <c r="K302" s="109"/>
    </row>
    <row r="303" spans="1:11" ht="19.5" customHeight="1" thickBot="1">
      <c r="A303" s="114" t="s">
        <v>565</v>
      </c>
      <c r="B303" s="115">
        <f t="shared" ref="B303:I303" si="35">SUM(B285:B302)</f>
        <v>224231</v>
      </c>
      <c r="C303" s="116">
        <f t="shared" si="35"/>
        <v>97972</v>
      </c>
      <c r="D303" s="116">
        <f t="shared" si="35"/>
        <v>37992</v>
      </c>
      <c r="E303" s="116">
        <f t="shared" si="35"/>
        <v>360195</v>
      </c>
      <c r="F303" s="116">
        <f t="shared" si="35"/>
        <v>393528</v>
      </c>
      <c r="G303" s="117">
        <f t="shared" si="35"/>
        <v>57667</v>
      </c>
      <c r="H303" s="116">
        <f t="shared" si="35"/>
        <v>28526</v>
      </c>
      <c r="I303" s="118">
        <f t="shared" si="35"/>
        <v>479721</v>
      </c>
      <c r="J303" s="119" t="s">
        <v>566</v>
      </c>
      <c r="K303" s="120">
        <f>SUM(K285:K302)</f>
        <v>96939</v>
      </c>
    </row>
    <row r="304" spans="1:11" ht="9" customHeight="1">
      <c r="A304" s="121"/>
      <c r="B304" s="104"/>
      <c r="C304" s="104"/>
      <c r="D304" s="104"/>
      <c r="E304" s="122"/>
      <c r="F304" s="104"/>
      <c r="G304" s="122"/>
      <c r="H304" s="122"/>
      <c r="I304" s="104"/>
      <c r="J304" s="93"/>
      <c r="K304" s="123"/>
    </row>
    <row r="305" spans="1:11" ht="18" customHeight="1"/>
    <row r="306" spans="1:11" ht="18" customHeight="1" thickBot="1">
      <c r="A306" s="815"/>
      <c r="B306" s="815"/>
      <c r="C306" s="815"/>
      <c r="D306" s="603"/>
      <c r="E306" s="96"/>
      <c r="F306" s="96"/>
      <c r="G306" s="96"/>
      <c r="H306" s="96"/>
      <c r="I306" s="96"/>
      <c r="J306" s="816" t="s">
        <v>573</v>
      </c>
      <c r="K306" s="816"/>
    </row>
    <row r="307" spans="1:11" ht="18" customHeight="1">
      <c r="A307" s="806" t="s">
        <v>524</v>
      </c>
      <c r="B307" s="809" t="s">
        <v>525</v>
      </c>
      <c r="C307" s="810"/>
      <c r="D307" s="810"/>
      <c r="E307" s="810"/>
      <c r="F307" s="810" t="s">
        <v>526</v>
      </c>
      <c r="G307" s="810"/>
      <c r="H307" s="810"/>
      <c r="I307" s="810"/>
      <c r="J307" s="810"/>
      <c r="K307" s="811"/>
    </row>
    <row r="308" spans="1:11" ht="18" customHeight="1">
      <c r="A308" s="807"/>
      <c r="B308" s="812" t="s">
        <v>527</v>
      </c>
      <c r="C308" s="797" t="s">
        <v>528</v>
      </c>
      <c r="D308" s="813" t="s">
        <v>529</v>
      </c>
      <c r="E308" s="797" t="s">
        <v>530</v>
      </c>
      <c r="F308" s="797" t="s">
        <v>531</v>
      </c>
      <c r="G308" s="797"/>
      <c r="H308" s="798"/>
      <c r="I308" s="799"/>
      <c r="J308" s="800" t="s">
        <v>532</v>
      </c>
      <c r="K308" s="801"/>
    </row>
    <row r="309" spans="1:11" ht="18" customHeight="1">
      <c r="A309" s="808"/>
      <c r="B309" s="812"/>
      <c r="C309" s="797"/>
      <c r="D309" s="814"/>
      <c r="E309" s="798"/>
      <c r="F309" s="604" t="s">
        <v>533</v>
      </c>
      <c r="G309" s="604" t="s">
        <v>534</v>
      </c>
      <c r="H309" s="605" t="s">
        <v>535</v>
      </c>
      <c r="I309" s="606" t="s">
        <v>536</v>
      </c>
      <c r="J309" s="804" t="s">
        <v>537</v>
      </c>
      <c r="K309" s="805"/>
    </row>
    <row r="310" spans="1:11" ht="19.5" customHeight="1">
      <c r="A310" s="97" t="s">
        <v>538</v>
      </c>
      <c r="B310" s="98">
        <v>5508</v>
      </c>
      <c r="C310" s="99">
        <v>341</v>
      </c>
      <c r="D310" s="99">
        <v>1003</v>
      </c>
      <c r="E310" s="99">
        <f t="shared" ref="E310:E327" si="36">+B310+C310+D310</f>
        <v>6852</v>
      </c>
      <c r="F310" s="99">
        <v>2579</v>
      </c>
      <c r="G310" s="99">
        <v>193</v>
      </c>
      <c r="H310" s="99">
        <v>228</v>
      </c>
      <c r="I310" s="100">
        <f t="shared" ref="I310:I327" si="37">+F310+G310+H310</f>
        <v>3000</v>
      </c>
      <c r="J310" s="101" t="s">
        <v>539</v>
      </c>
      <c r="K310" s="102">
        <v>6026</v>
      </c>
    </row>
    <row r="311" spans="1:11" ht="19.5" customHeight="1">
      <c r="A311" s="103" t="s">
        <v>540</v>
      </c>
      <c r="B311" s="104">
        <v>4108</v>
      </c>
      <c r="C311" s="105">
        <v>458</v>
      </c>
      <c r="D311" s="105">
        <v>1248</v>
      </c>
      <c r="E311" s="105">
        <f t="shared" si="36"/>
        <v>5814</v>
      </c>
      <c r="F311" s="105">
        <v>8553</v>
      </c>
      <c r="G311" s="105">
        <v>319</v>
      </c>
      <c r="H311" s="105">
        <v>793</v>
      </c>
      <c r="I311" s="106">
        <f t="shared" si="37"/>
        <v>9665</v>
      </c>
      <c r="J311" s="107" t="s">
        <v>541</v>
      </c>
      <c r="K311" s="102">
        <v>12883</v>
      </c>
    </row>
    <row r="312" spans="1:11" ht="19.5" customHeight="1">
      <c r="A312" s="103" t="s">
        <v>542</v>
      </c>
      <c r="B312" s="104">
        <v>16179</v>
      </c>
      <c r="C312" s="105">
        <v>1988</v>
      </c>
      <c r="D312" s="105">
        <v>3457</v>
      </c>
      <c r="E312" s="105">
        <f t="shared" si="36"/>
        <v>21624</v>
      </c>
      <c r="F312" s="105">
        <v>14017</v>
      </c>
      <c r="G312" s="105">
        <v>849</v>
      </c>
      <c r="H312" s="105">
        <v>646</v>
      </c>
      <c r="I312" s="106">
        <f t="shared" si="37"/>
        <v>15512</v>
      </c>
      <c r="J312" s="107" t="s">
        <v>543</v>
      </c>
      <c r="K312" s="102">
        <v>2633</v>
      </c>
    </row>
    <row r="313" spans="1:11" ht="19.5" customHeight="1">
      <c r="A313" s="103" t="s">
        <v>544</v>
      </c>
      <c r="B313" s="104">
        <v>18007</v>
      </c>
      <c r="C313" s="105">
        <v>2096</v>
      </c>
      <c r="D313" s="105">
        <v>3382</v>
      </c>
      <c r="E313" s="105">
        <f t="shared" si="36"/>
        <v>23485</v>
      </c>
      <c r="F313" s="105">
        <v>15574</v>
      </c>
      <c r="G313" s="105">
        <v>756</v>
      </c>
      <c r="H313" s="105">
        <v>740</v>
      </c>
      <c r="I313" s="106">
        <f t="shared" si="37"/>
        <v>17070</v>
      </c>
      <c r="J313" s="107" t="s">
        <v>545</v>
      </c>
      <c r="K313" s="102">
        <v>1239</v>
      </c>
    </row>
    <row r="314" spans="1:11" ht="19.5" customHeight="1">
      <c r="A314" s="103" t="s">
        <v>546</v>
      </c>
      <c r="B314" s="104">
        <v>7823</v>
      </c>
      <c r="C314" s="105">
        <v>1628</v>
      </c>
      <c r="D314" s="105">
        <v>1681</v>
      </c>
      <c r="E314" s="105">
        <f t="shared" si="36"/>
        <v>11132</v>
      </c>
      <c r="F314" s="105">
        <v>13085</v>
      </c>
      <c r="G314" s="105">
        <v>751</v>
      </c>
      <c r="H314" s="105">
        <v>590</v>
      </c>
      <c r="I314" s="106">
        <f t="shared" si="37"/>
        <v>14426</v>
      </c>
      <c r="J314" s="107" t="s">
        <v>547</v>
      </c>
      <c r="K314" s="102">
        <v>1469</v>
      </c>
    </row>
    <row r="315" spans="1:11" ht="19.5" customHeight="1">
      <c r="A315" s="103" t="s">
        <v>548</v>
      </c>
      <c r="B315" s="104">
        <v>9560</v>
      </c>
      <c r="C315" s="105">
        <v>4947</v>
      </c>
      <c r="D315" s="105">
        <v>1668</v>
      </c>
      <c r="E315" s="105">
        <f t="shared" si="36"/>
        <v>16175</v>
      </c>
      <c r="F315" s="105">
        <v>32910</v>
      </c>
      <c r="G315" s="105">
        <v>2627</v>
      </c>
      <c r="H315" s="105">
        <v>3001</v>
      </c>
      <c r="I315" s="106">
        <f t="shared" si="37"/>
        <v>38538</v>
      </c>
      <c r="J315" s="107" t="s">
        <v>549</v>
      </c>
      <c r="K315" s="102">
        <v>4506</v>
      </c>
    </row>
    <row r="316" spans="1:11" ht="19.5" customHeight="1">
      <c r="A316" s="103" t="s">
        <v>550</v>
      </c>
      <c r="B316" s="104">
        <v>5242</v>
      </c>
      <c r="C316" s="105">
        <v>1262</v>
      </c>
      <c r="D316" s="105">
        <v>810</v>
      </c>
      <c r="E316" s="105">
        <f t="shared" si="36"/>
        <v>7314</v>
      </c>
      <c r="F316" s="105">
        <v>7236</v>
      </c>
      <c r="G316" s="105">
        <v>858</v>
      </c>
      <c r="H316" s="105">
        <v>266</v>
      </c>
      <c r="I316" s="106">
        <f t="shared" si="37"/>
        <v>8360</v>
      </c>
      <c r="J316" s="107" t="s">
        <v>551</v>
      </c>
      <c r="K316" s="102">
        <v>15139</v>
      </c>
    </row>
    <row r="317" spans="1:11" ht="19.5" customHeight="1">
      <c r="A317" s="103" t="s">
        <v>552</v>
      </c>
      <c r="B317" s="104">
        <v>16237</v>
      </c>
      <c r="C317" s="105">
        <v>2864</v>
      </c>
      <c r="D317" s="105">
        <v>2378</v>
      </c>
      <c r="E317" s="105">
        <f t="shared" si="36"/>
        <v>21479</v>
      </c>
      <c r="F317" s="105">
        <v>18336</v>
      </c>
      <c r="G317" s="105">
        <v>1193</v>
      </c>
      <c r="H317" s="105">
        <v>1038</v>
      </c>
      <c r="I317" s="106">
        <f t="shared" si="37"/>
        <v>20567</v>
      </c>
      <c r="J317" s="107" t="s">
        <v>553</v>
      </c>
      <c r="K317" s="102">
        <v>14641</v>
      </c>
    </row>
    <row r="318" spans="1:11" ht="19.5" customHeight="1">
      <c r="A318" s="103" t="s">
        <v>554</v>
      </c>
      <c r="B318" s="104">
        <v>2536</v>
      </c>
      <c r="C318" s="105">
        <v>401</v>
      </c>
      <c r="D318" s="105">
        <v>505</v>
      </c>
      <c r="E318" s="105">
        <f t="shared" si="36"/>
        <v>3442</v>
      </c>
      <c r="F318" s="105">
        <v>2462</v>
      </c>
      <c r="G318" s="105">
        <v>248</v>
      </c>
      <c r="H318" s="105">
        <v>214</v>
      </c>
      <c r="I318" s="106">
        <f t="shared" si="37"/>
        <v>2924</v>
      </c>
      <c r="J318" s="107" t="s">
        <v>555</v>
      </c>
      <c r="K318" s="102">
        <v>14578</v>
      </c>
    </row>
    <row r="319" spans="1:11" ht="19.5" customHeight="1">
      <c r="A319" s="103" t="s">
        <v>556</v>
      </c>
      <c r="B319" s="104">
        <v>51693</v>
      </c>
      <c r="C319" s="105">
        <v>15210</v>
      </c>
      <c r="D319" s="105">
        <v>11657</v>
      </c>
      <c r="E319" s="105">
        <f t="shared" si="36"/>
        <v>78560</v>
      </c>
      <c r="F319" s="105">
        <v>96063</v>
      </c>
      <c r="G319" s="105">
        <v>5840</v>
      </c>
      <c r="H319" s="105">
        <v>8020</v>
      </c>
      <c r="I319" s="106">
        <f t="shared" si="37"/>
        <v>109923</v>
      </c>
      <c r="J319" s="107" t="s">
        <v>557</v>
      </c>
      <c r="K319" s="102">
        <v>25332</v>
      </c>
    </row>
    <row r="320" spans="1:11" ht="19.5" customHeight="1">
      <c r="A320" s="103" t="s">
        <v>558</v>
      </c>
      <c r="B320" s="104">
        <v>1588</v>
      </c>
      <c r="C320" s="105">
        <v>0</v>
      </c>
      <c r="D320" s="105">
        <v>25</v>
      </c>
      <c r="E320" s="105">
        <f t="shared" si="36"/>
        <v>1613</v>
      </c>
      <c r="F320" s="105">
        <v>4992</v>
      </c>
      <c r="G320" s="105">
        <v>9</v>
      </c>
      <c r="H320" s="105">
        <v>1</v>
      </c>
      <c r="I320" s="106">
        <f t="shared" si="37"/>
        <v>5002</v>
      </c>
      <c r="J320" s="107"/>
      <c r="K320" s="102"/>
    </row>
    <row r="321" spans="1:11" ht="19.5" customHeight="1">
      <c r="A321" s="103" t="s">
        <v>559</v>
      </c>
      <c r="B321" s="104">
        <v>14052</v>
      </c>
      <c r="C321" s="105">
        <v>0</v>
      </c>
      <c r="D321" s="105">
        <v>1047</v>
      </c>
      <c r="E321" s="105">
        <f t="shared" si="36"/>
        <v>15099</v>
      </c>
      <c r="F321" s="105">
        <v>139</v>
      </c>
      <c r="G321" s="105">
        <v>12</v>
      </c>
      <c r="H321" s="105">
        <v>51</v>
      </c>
      <c r="I321" s="106">
        <f t="shared" si="37"/>
        <v>202</v>
      </c>
      <c r="J321" s="107"/>
      <c r="K321" s="108"/>
    </row>
    <row r="322" spans="1:11" ht="19.5" customHeight="1">
      <c r="A322" s="103" t="s">
        <v>560</v>
      </c>
      <c r="B322" s="104">
        <v>50104</v>
      </c>
      <c r="C322" s="105">
        <v>62572</v>
      </c>
      <c r="D322" s="105">
        <v>7695</v>
      </c>
      <c r="E322" s="105">
        <f t="shared" si="36"/>
        <v>120371</v>
      </c>
      <c r="F322" s="105">
        <v>156126</v>
      </c>
      <c r="G322" s="105">
        <v>43087</v>
      </c>
      <c r="H322" s="105">
        <v>10873</v>
      </c>
      <c r="I322" s="106">
        <f t="shared" si="37"/>
        <v>210086</v>
      </c>
      <c r="J322" s="107"/>
      <c r="K322" s="109"/>
    </row>
    <row r="323" spans="1:11" ht="19.5" customHeight="1">
      <c r="A323" s="103" t="s">
        <v>561</v>
      </c>
      <c r="B323" s="104">
        <v>1802</v>
      </c>
      <c r="C323" s="105">
        <v>0</v>
      </c>
      <c r="D323" s="105">
        <v>339</v>
      </c>
      <c r="E323" s="105">
        <f t="shared" si="36"/>
        <v>2141</v>
      </c>
      <c r="F323" s="105">
        <v>5400</v>
      </c>
      <c r="G323" s="105">
        <v>311</v>
      </c>
      <c r="H323" s="105">
        <v>742</v>
      </c>
      <c r="I323" s="106">
        <f t="shared" si="37"/>
        <v>6453</v>
      </c>
      <c r="J323" s="107"/>
      <c r="K323" s="109"/>
    </row>
    <row r="324" spans="1:11" ht="19.5" customHeight="1">
      <c r="A324" s="103" t="s">
        <v>1194</v>
      </c>
      <c r="B324" s="104">
        <v>5476</v>
      </c>
      <c r="C324" s="105">
        <v>0</v>
      </c>
      <c r="D324" s="105">
        <v>239</v>
      </c>
      <c r="E324" s="105">
        <f t="shared" si="36"/>
        <v>5715</v>
      </c>
      <c r="F324" s="105">
        <v>3677</v>
      </c>
      <c r="G324" s="105">
        <v>0</v>
      </c>
      <c r="H324" s="105">
        <v>32</v>
      </c>
      <c r="I324" s="106">
        <f t="shared" si="37"/>
        <v>3709</v>
      </c>
      <c r="J324" s="107"/>
      <c r="K324" s="109"/>
    </row>
    <row r="325" spans="1:11" ht="19.5" customHeight="1">
      <c r="A325" s="103" t="s">
        <v>562</v>
      </c>
      <c r="B325" s="104">
        <v>549</v>
      </c>
      <c r="C325" s="105">
        <v>0</v>
      </c>
      <c r="D325" s="105">
        <v>0</v>
      </c>
      <c r="E325" s="105">
        <f t="shared" si="36"/>
        <v>549</v>
      </c>
      <c r="F325" s="105">
        <v>603</v>
      </c>
      <c r="G325" s="105">
        <v>0</v>
      </c>
      <c r="H325" s="105">
        <v>0</v>
      </c>
      <c r="I325" s="106">
        <f t="shared" si="37"/>
        <v>603</v>
      </c>
      <c r="J325" s="107"/>
      <c r="K325" s="109"/>
    </row>
    <row r="326" spans="1:11" ht="19.5" customHeight="1">
      <c r="A326" s="103" t="s">
        <v>563</v>
      </c>
      <c r="B326" s="104">
        <v>7492</v>
      </c>
      <c r="C326" s="105">
        <v>0</v>
      </c>
      <c r="D326" s="105">
        <v>545</v>
      </c>
      <c r="E326" s="105">
        <f t="shared" si="36"/>
        <v>8037</v>
      </c>
      <c r="F326" s="105">
        <v>24111</v>
      </c>
      <c r="G326" s="105">
        <v>29</v>
      </c>
      <c r="H326" s="105">
        <v>2030</v>
      </c>
      <c r="I326" s="106">
        <f t="shared" si="37"/>
        <v>26170</v>
      </c>
      <c r="J326" s="107"/>
      <c r="K326" s="109"/>
    </row>
    <row r="327" spans="1:11" ht="19.5" customHeight="1">
      <c r="A327" s="110" t="s">
        <v>564</v>
      </c>
      <c r="B327" s="111">
        <v>51</v>
      </c>
      <c r="C327" s="112">
        <v>0</v>
      </c>
      <c r="D327" s="112">
        <v>0</v>
      </c>
      <c r="E327" s="112">
        <f t="shared" si="36"/>
        <v>51</v>
      </c>
      <c r="F327" s="112">
        <v>209</v>
      </c>
      <c r="G327" s="112">
        <v>1</v>
      </c>
      <c r="H327" s="112">
        <v>1</v>
      </c>
      <c r="I327" s="113">
        <f t="shared" si="37"/>
        <v>211</v>
      </c>
      <c r="J327" s="107"/>
      <c r="K327" s="109"/>
    </row>
    <row r="328" spans="1:11" ht="19.5" customHeight="1" thickBot="1">
      <c r="A328" s="114" t="s">
        <v>565</v>
      </c>
      <c r="B328" s="115">
        <f t="shared" ref="B328:I328" si="38">SUM(B310:B327)</f>
        <v>218007</v>
      </c>
      <c r="C328" s="116">
        <f t="shared" si="38"/>
        <v>93767</v>
      </c>
      <c r="D328" s="116">
        <f t="shared" si="38"/>
        <v>37679</v>
      </c>
      <c r="E328" s="116">
        <f t="shared" si="38"/>
        <v>349453</v>
      </c>
      <c r="F328" s="116">
        <f t="shared" si="38"/>
        <v>406072</v>
      </c>
      <c r="G328" s="117">
        <f t="shared" si="38"/>
        <v>57083</v>
      </c>
      <c r="H328" s="116">
        <f t="shared" si="38"/>
        <v>29266</v>
      </c>
      <c r="I328" s="118">
        <f t="shared" si="38"/>
        <v>492421</v>
      </c>
      <c r="J328" s="119" t="s">
        <v>566</v>
      </c>
      <c r="K328" s="120">
        <f>SUM(K310:K327)</f>
        <v>98446</v>
      </c>
    </row>
    <row r="329" spans="1:11" ht="20.149999999999999" customHeight="1">
      <c r="A329" s="91"/>
      <c r="B329" s="91"/>
      <c r="C329" s="91"/>
      <c r="D329" s="92"/>
      <c r="E329" s="93"/>
      <c r="F329" s="93"/>
      <c r="G329" s="93"/>
      <c r="H329" s="93"/>
      <c r="I329" s="93"/>
      <c r="J329" s="94"/>
      <c r="K329" s="94"/>
    </row>
    <row r="330" spans="1:11" ht="20.149999999999999" customHeight="1" thickBot="1">
      <c r="A330" s="815"/>
      <c r="B330" s="815"/>
      <c r="C330" s="815"/>
      <c r="D330" s="603"/>
      <c r="E330" s="96"/>
      <c r="F330" s="96"/>
      <c r="G330" s="96"/>
      <c r="H330" s="96"/>
      <c r="I330" s="96"/>
      <c r="J330" s="816" t="s">
        <v>574</v>
      </c>
      <c r="K330" s="816"/>
    </row>
    <row r="331" spans="1:11" ht="18" customHeight="1">
      <c r="A331" s="806" t="s">
        <v>524</v>
      </c>
      <c r="B331" s="809" t="s">
        <v>525</v>
      </c>
      <c r="C331" s="810"/>
      <c r="D331" s="810"/>
      <c r="E331" s="810"/>
      <c r="F331" s="810" t="s">
        <v>526</v>
      </c>
      <c r="G331" s="810"/>
      <c r="H331" s="810"/>
      <c r="I331" s="810"/>
      <c r="J331" s="810"/>
      <c r="K331" s="811"/>
    </row>
    <row r="332" spans="1:11" ht="18" customHeight="1">
      <c r="A332" s="807"/>
      <c r="B332" s="812" t="s">
        <v>527</v>
      </c>
      <c r="C332" s="797" t="s">
        <v>528</v>
      </c>
      <c r="D332" s="813" t="s">
        <v>529</v>
      </c>
      <c r="E332" s="797" t="s">
        <v>530</v>
      </c>
      <c r="F332" s="797" t="s">
        <v>531</v>
      </c>
      <c r="G332" s="797"/>
      <c r="H332" s="798"/>
      <c r="I332" s="799"/>
      <c r="J332" s="800" t="s">
        <v>532</v>
      </c>
      <c r="K332" s="801"/>
    </row>
    <row r="333" spans="1:11" ht="18" customHeight="1">
      <c r="A333" s="808"/>
      <c r="B333" s="812"/>
      <c r="C333" s="797"/>
      <c r="D333" s="814"/>
      <c r="E333" s="798"/>
      <c r="F333" s="604" t="s">
        <v>533</v>
      </c>
      <c r="G333" s="604" t="s">
        <v>534</v>
      </c>
      <c r="H333" s="605" t="s">
        <v>535</v>
      </c>
      <c r="I333" s="606" t="s">
        <v>536</v>
      </c>
      <c r="J333" s="804" t="s">
        <v>537</v>
      </c>
      <c r="K333" s="805"/>
    </row>
    <row r="334" spans="1:11" ht="19.5" customHeight="1">
      <c r="A334" s="97" t="s">
        <v>538</v>
      </c>
      <c r="B334" s="98">
        <v>5368</v>
      </c>
      <c r="C334" s="99">
        <v>320</v>
      </c>
      <c r="D334" s="99">
        <v>981</v>
      </c>
      <c r="E334" s="99">
        <f t="shared" ref="E334:E351" si="39">+B334+C334+D334</f>
        <v>6669</v>
      </c>
      <c r="F334" s="99">
        <v>2693</v>
      </c>
      <c r="G334" s="99">
        <v>195</v>
      </c>
      <c r="H334" s="99">
        <v>208</v>
      </c>
      <c r="I334" s="100">
        <f t="shared" ref="I334:I351" si="40">+F334+G334+H334</f>
        <v>3096</v>
      </c>
      <c r="J334" s="101" t="s">
        <v>539</v>
      </c>
      <c r="K334" s="102">
        <v>6263</v>
      </c>
    </row>
    <row r="335" spans="1:11" ht="19.5" customHeight="1">
      <c r="A335" s="103" t="s">
        <v>540</v>
      </c>
      <c r="B335" s="104">
        <v>3898</v>
      </c>
      <c r="C335" s="105">
        <v>434</v>
      </c>
      <c r="D335" s="105">
        <v>1233</v>
      </c>
      <c r="E335" s="105">
        <f t="shared" si="39"/>
        <v>5565</v>
      </c>
      <c r="F335" s="105">
        <v>8747</v>
      </c>
      <c r="G335" s="105">
        <v>258</v>
      </c>
      <c r="H335" s="105">
        <v>800</v>
      </c>
      <c r="I335" s="106">
        <f t="shared" si="40"/>
        <v>9805</v>
      </c>
      <c r="J335" s="107" t="s">
        <v>541</v>
      </c>
      <c r="K335" s="102">
        <v>13603</v>
      </c>
    </row>
    <row r="336" spans="1:11" ht="19.5" customHeight="1">
      <c r="A336" s="103" t="s">
        <v>542</v>
      </c>
      <c r="B336" s="104">
        <v>15224</v>
      </c>
      <c r="C336" s="105">
        <v>1841</v>
      </c>
      <c r="D336" s="105">
        <v>3412</v>
      </c>
      <c r="E336" s="105">
        <f t="shared" si="39"/>
        <v>20477</v>
      </c>
      <c r="F336" s="105">
        <v>15973</v>
      </c>
      <c r="G336" s="105">
        <v>900</v>
      </c>
      <c r="H336" s="105">
        <v>651</v>
      </c>
      <c r="I336" s="106">
        <f t="shared" si="40"/>
        <v>17524</v>
      </c>
      <c r="J336" s="107" t="s">
        <v>543</v>
      </c>
      <c r="K336" s="102">
        <v>2510</v>
      </c>
    </row>
    <row r="337" spans="1:11" ht="19.5" customHeight="1">
      <c r="A337" s="103" t="s">
        <v>544</v>
      </c>
      <c r="B337" s="104">
        <v>17676</v>
      </c>
      <c r="C337" s="105">
        <v>2001</v>
      </c>
      <c r="D337" s="105">
        <v>3292</v>
      </c>
      <c r="E337" s="105">
        <f t="shared" si="39"/>
        <v>22969</v>
      </c>
      <c r="F337" s="105">
        <v>16341</v>
      </c>
      <c r="G337" s="105">
        <v>772</v>
      </c>
      <c r="H337" s="105">
        <v>643</v>
      </c>
      <c r="I337" s="106">
        <f t="shared" si="40"/>
        <v>17756</v>
      </c>
      <c r="J337" s="107" t="s">
        <v>545</v>
      </c>
      <c r="K337" s="102">
        <v>1474</v>
      </c>
    </row>
    <row r="338" spans="1:11" ht="19.5" customHeight="1">
      <c r="A338" s="103" t="s">
        <v>546</v>
      </c>
      <c r="B338" s="104">
        <v>7746</v>
      </c>
      <c r="C338" s="105">
        <v>1554</v>
      </c>
      <c r="D338" s="105">
        <v>1614</v>
      </c>
      <c r="E338" s="105">
        <f t="shared" si="39"/>
        <v>10914</v>
      </c>
      <c r="F338" s="105">
        <v>12644</v>
      </c>
      <c r="G338" s="105">
        <v>748</v>
      </c>
      <c r="H338" s="105">
        <v>533</v>
      </c>
      <c r="I338" s="106">
        <f t="shared" si="40"/>
        <v>13925</v>
      </c>
      <c r="J338" s="107" t="s">
        <v>547</v>
      </c>
      <c r="K338" s="102">
        <v>1880</v>
      </c>
    </row>
    <row r="339" spans="1:11" ht="19.5" customHeight="1">
      <c r="A339" s="103" t="s">
        <v>548</v>
      </c>
      <c r="B339" s="104">
        <v>9454</v>
      </c>
      <c r="C339" s="105">
        <v>4693</v>
      </c>
      <c r="D339" s="105">
        <v>1521</v>
      </c>
      <c r="E339" s="105">
        <f t="shared" si="39"/>
        <v>15668</v>
      </c>
      <c r="F339" s="105">
        <v>31593</v>
      </c>
      <c r="G339" s="105">
        <v>2551</v>
      </c>
      <c r="H339" s="105">
        <v>2489</v>
      </c>
      <c r="I339" s="106">
        <f t="shared" si="40"/>
        <v>36633</v>
      </c>
      <c r="J339" s="127" t="s">
        <v>575</v>
      </c>
      <c r="K339" s="102">
        <v>4869</v>
      </c>
    </row>
    <row r="340" spans="1:11" ht="19.5" customHeight="1">
      <c r="A340" s="103" t="s">
        <v>550</v>
      </c>
      <c r="B340" s="104">
        <v>4979</v>
      </c>
      <c r="C340" s="105">
        <v>1186</v>
      </c>
      <c r="D340" s="105">
        <v>798</v>
      </c>
      <c r="E340" s="105">
        <f t="shared" si="39"/>
        <v>6963</v>
      </c>
      <c r="F340" s="105">
        <v>7030</v>
      </c>
      <c r="G340" s="105">
        <v>803</v>
      </c>
      <c r="H340" s="105">
        <v>288</v>
      </c>
      <c r="I340" s="106">
        <f t="shared" si="40"/>
        <v>8121</v>
      </c>
      <c r="J340" s="127" t="s">
        <v>576</v>
      </c>
      <c r="K340" s="102">
        <v>16258</v>
      </c>
    </row>
    <row r="341" spans="1:11" ht="19.5" customHeight="1">
      <c r="A341" s="103" t="s">
        <v>552</v>
      </c>
      <c r="B341" s="104">
        <v>15656</v>
      </c>
      <c r="C341" s="105">
        <v>2739</v>
      </c>
      <c r="D341" s="105">
        <v>2310</v>
      </c>
      <c r="E341" s="105">
        <f t="shared" si="39"/>
        <v>20705</v>
      </c>
      <c r="F341" s="105">
        <v>18016</v>
      </c>
      <c r="G341" s="105">
        <v>1186</v>
      </c>
      <c r="H341" s="105">
        <v>983</v>
      </c>
      <c r="I341" s="106">
        <f t="shared" si="40"/>
        <v>20185</v>
      </c>
      <c r="J341" s="127" t="s">
        <v>577</v>
      </c>
      <c r="K341" s="102">
        <v>15225</v>
      </c>
    </row>
    <row r="342" spans="1:11" ht="19.5" customHeight="1">
      <c r="A342" s="103" t="s">
        <v>554</v>
      </c>
      <c r="B342" s="104">
        <v>2535</v>
      </c>
      <c r="C342" s="105">
        <v>386</v>
      </c>
      <c r="D342" s="105">
        <v>489</v>
      </c>
      <c r="E342" s="105">
        <f t="shared" si="39"/>
        <v>3410</v>
      </c>
      <c r="F342" s="105">
        <v>2516</v>
      </c>
      <c r="G342" s="105">
        <v>254</v>
      </c>
      <c r="H342" s="105">
        <v>173</v>
      </c>
      <c r="I342" s="106">
        <f t="shared" si="40"/>
        <v>2943</v>
      </c>
      <c r="J342" s="127" t="s">
        <v>578</v>
      </c>
      <c r="K342" s="102">
        <v>15522</v>
      </c>
    </row>
    <row r="343" spans="1:11" ht="19.5" customHeight="1">
      <c r="A343" s="103" t="s">
        <v>556</v>
      </c>
      <c r="B343" s="104">
        <v>49805</v>
      </c>
      <c r="C343" s="105">
        <v>14599</v>
      </c>
      <c r="D343" s="105">
        <v>11298</v>
      </c>
      <c r="E343" s="105">
        <f t="shared" si="39"/>
        <v>75702</v>
      </c>
      <c r="F343" s="105">
        <v>93444</v>
      </c>
      <c r="G343" s="105">
        <v>5698</v>
      </c>
      <c r="H343" s="105">
        <v>8548</v>
      </c>
      <c r="I343" s="106">
        <f t="shared" si="40"/>
        <v>107690</v>
      </c>
      <c r="J343" s="127" t="s">
        <v>579</v>
      </c>
      <c r="K343" s="102">
        <v>24416</v>
      </c>
    </row>
    <row r="344" spans="1:11" ht="19.5" customHeight="1">
      <c r="A344" s="103" t="s">
        <v>558</v>
      </c>
      <c r="B344" s="104">
        <v>1525</v>
      </c>
      <c r="C344" s="105">
        <v>0</v>
      </c>
      <c r="D344" s="105">
        <v>25</v>
      </c>
      <c r="E344" s="105">
        <f t="shared" si="39"/>
        <v>1550</v>
      </c>
      <c r="F344" s="105">
        <v>3340</v>
      </c>
      <c r="G344" s="105">
        <v>6</v>
      </c>
      <c r="H344" s="105">
        <v>5</v>
      </c>
      <c r="I344" s="106">
        <f t="shared" si="40"/>
        <v>3351</v>
      </c>
      <c r="J344" s="107"/>
      <c r="K344" s="102"/>
    </row>
    <row r="345" spans="1:11" ht="19.5" customHeight="1">
      <c r="A345" s="103" t="s">
        <v>559</v>
      </c>
      <c r="B345" s="104">
        <v>12795</v>
      </c>
      <c r="C345" s="105">
        <v>2</v>
      </c>
      <c r="D345" s="105">
        <v>918</v>
      </c>
      <c r="E345" s="105">
        <f t="shared" si="39"/>
        <v>13715</v>
      </c>
      <c r="F345" s="105">
        <v>149</v>
      </c>
      <c r="G345" s="105">
        <v>47</v>
      </c>
      <c r="H345" s="105">
        <v>33</v>
      </c>
      <c r="I345" s="106">
        <f t="shared" si="40"/>
        <v>229</v>
      </c>
      <c r="J345" s="107"/>
      <c r="K345" s="109"/>
    </row>
    <row r="346" spans="1:11" ht="19.5" customHeight="1">
      <c r="A346" s="103" t="s">
        <v>560</v>
      </c>
      <c r="B346" s="104">
        <v>48789</v>
      </c>
      <c r="C346" s="105">
        <v>59945</v>
      </c>
      <c r="D346" s="105">
        <v>7556</v>
      </c>
      <c r="E346" s="105">
        <f t="shared" si="39"/>
        <v>116290</v>
      </c>
      <c r="F346" s="105">
        <v>159578</v>
      </c>
      <c r="G346" s="105">
        <v>44260</v>
      </c>
      <c r="H346" s="105">
        <v>10793</v>
      </c>
      <c r="I346" s="106">
        <f t="shared" si="40"/>
        <v>214631</v>
      </c>
      <c r="J346" s="107"/>
      <c r="K346" s="109"/>
    </row>
    <row r="347" spans="1:11" ht="19.5" customHeight="1">
      <c r="A347" s="103" t="s">
        <v>561</v>
      </c>
      <c r="B347" s="104">
        <v>1781</v>
      </c>
      <c r="C347" s="105">
        <v>0</v>
      </c>
      <c r="D347" s="105">
        <v>292</v>
      </c>
      <c r="E347" s="105">
        <f t="shared" si="39"/>
        <v>2073</v>
      </c>
      <c r="F347" s="105">
        <v>5541</v>
      </c>
      <c r="G347" s="105">
        <v>516</v>
      </c>
      <c r="H347" s="105">
        <v>743</v>
      </c>
      <c r="I347" s="106">
        <f t="shared" si="40"/>
        <v>6800</v>
      </c>
      <c r="J347" s="107"/>
      <c r="K347" s="109"/>
    </row>
    <row r="348" spans="1:11" ht="19.5" customHeight="1">
      <c r="A348" s="103" t="s">
        <v>1194</v>
      </c>
      <c r="B348" s="104">
        <v>4412</v>
      </c>
      <c r="C348" s="105">
        <v>0</v>
      </c>
      <c r="D348" s="105">
        <v>214</v>
      </c>
      <c r="E348" s="105">
        <f t="shared" si="39"/>
        <v>4626</v>
      </c>
      <c r="F348" s="105">
        <v>5535</v>
      </c>
      <c r="G348" s="105">
        <v>2</v>
      </c>
      <c r="H348" s="105">
        <v>72</v>
      </c>
      <c r="I348" s="106">
        <f t="shared" si="40"/>
        <v>5609</v>
      </c>
      <c r="J348" s="107"/>
      <c r="K348" s="109"/>
    </row>
    <row r="349" spans="1:11" ht="19.5" customHeight="1">
      <c r="A349" s="103" t="s">
        <v>562</v>
      </c>
      <c r="B349" s="104">
        <v>517</v>
      </c>
      <c r="C349" s="105">
        <v>0</v>
      </c>
      <c r="D349" s="105">
        <v>0</v>
      </c>
      <c r="E349" s="105">
        <f t="shared" si="39"/>
        <v>517</v>
      </c>
      <c r="F349" s="105">
        <v>514</v>
      </c>
      <c r="G349" s="105">
        <v>0</v>
      </c>
      <c r="H349" s="105">
        <v>0</v>
      </c>
      <c r="I349" s="106">
        <f t="shared" si="40"/>
        <v>514</v>
      </c>
      <c r="J349" s="107"/>
      <c r="K349" s="109"/>
    </row>
    <row r="350" spans="1:11" ht="19.5" customHeight="1">
      <c r="A350" s="103" t="s">
        <v>563</v>
      </c>
      <c r="B350" s="104">
        <v>7221</v>
      </c>
      <c r="C350" s="105">
        <v>0</v>
      </c>
      <c r="D350" s="105">
        <v>670</v>
      </c>
      <c r="E350" s="105">
        <f t="shared" si="39"/>
        <v>7891</v>
      </c>
      <c r="F350" s="105">
        <v>23957</v>
      </c>
      <c r="G350" s="105">
        <v>9</v>
      </c>
      <c r="H350" s="105">
        <v>1892</v>
      </c>
      <c r="I350" s="106">
        <f t="shared" si="40"/>
        <v>25858</v>
      </c>
      <c r="J350" s="107"/>
      <c r="K350" s="109"/>
    </row>
    <row r="351" spans="1:11" ht="19.5" customHeight="1">
      <c r="A351" s="110" t="s">
        <v>564</v>
      </c>
      <c r="B351" s="111">
        <v>50</v>
      </c>
      <c r="C351" s="112">
        <v>0</v>
      </c>
      <c r="D351" s="112">
        <v>0</v>
      </c>
      <c r="E351" s="112">
        <f t="shared" si="39"/>
        <v>50</v>
      </c>
      <c r="F351" s="112">
        <v>275</v>
      </c>
      <c r="G351" s="112">
        <v>0</v>
      </c>
      <c r="H351" s="112">
        <v>1</v>
      </c>
      <c r="I351" s="113">
        <f t="shared" si="40"/>
        <v>276</v>
      </c>
      <c r="J351" s="107"/>
      <c r="K351" s="109"/>
    </row>
    <row r="352" spans="1:11" ht="19.5" customHeight="1" thickBot="1">
      <c r="A352" s="128" t="s">
        <v>565</v>
      </c>
      <c r="B352" s="115">
        <f t="shared" ref="B352:I352" si="41">SUM(B334:B351)</f>
        <v>209431</v>
      </c>
      <c r="C352" s="116">
        <f t="shared" si="41"/>
        <v>89700</v>
      </c>
      <c r="D352" s="116">
        <f t="shared" si="41"/>
        <v>36623</v>
      </c>
      <c r="E352" s="116">
        <f t="shared" si="41"/>
        <v>335754</v>
      </c>
      <c r="F352" s="116">
        <f t="shared" si="41"/>
        <v>407886</v>
      </c>
      <c r="G352" s="117">
        <f t="shared" si="41"/>
        <v>58205</v>
      </c>
      <c r="H352" s="116">
        <f t="shared" si="41"/>
        <v>28855</v>
      </c>
      <c r="I352" s="118">
        <f t="shared" si="41"/>
        <v>494946</v>
      </c>
      <c r="J352" s="119" t="s">
        <v>566</v>
      </c>
      <c r="K352" s="120">
        <f>SUM(K334:K351)</f>
        <v>102020</v>
      </c>
    </row>
    <row r="353" spans="1:12" ht="9" customHeight="1">
      <c r="A353" s="121"/>
      <c r="B353" s="104"/>
      <c r="C353" s="104"/>
      <c r="D353" s="104"/>
      <c r="E353" s="122"/>
      <c r="F353" s="104"/>
      <c r="G353" s="122"/>
      <c r="H353" s="122"/>
      <c r="I353" s="104"/>
      <c r="J353" s="93"/>
      <c r="K353" s="123"/>
    </row>
    <row r="354" spans="1:12" ht="18" customHeight="1"/>
    <row r="355" spans="1:12" ht="18" customHeight="1" thickBot="1">
      <c r="A355" s="815"/>
      <c r="B355" s="815"/>
      <c r="C355" s="815"/>
      <c r="D355" s="603"/>
      <c r="E355" s="96"/>
      <c r="F355" s="96"/>
      <c r="G355" s="96"/>
      <c r="H355" s="96"/>
      <c r="I355" s="96"/>
      <c r="J355" s="816" t="s">
        <v>580</v>
      </c>
      <c r="K355" s="816"/>
      <c r="L355" s="94"/>
    </row>
    <row r="356" spans="1:12" ht="20.149999999999999" customHeight="1">
      <c r="A356" s="806" t="s">
        <v>524</v>
      </c>
      <c r="B356" s="809" t="s">
        <v>525</v>
      </c>
      <c r="C356" s="810"/>
      <c r="D356" s="810"/>
      <c r="E356" s="810"/>
      <c r="F356" s="810" t="s">
        <v>526</v>
      </c>
      <c r="G356" s="810"/>
      <c r="H356" s="810"/>
      <c r="I356" s="810"/>
      <c r="J356" s="810"/>
      <c r="K356" s="811"/>
    </row>
    <row r="357" spans="1:12" ht="20.149999999999999" customHeight="1">
      <c r="A357" s="807"/>
      <c r="B357" s="812" t="s">
        <v>527</v>
      </c>
      <c r="C357" s="797" t="s">
        <v>528</v>
      </c>
      <c r="D357" s="813" t="s">
        <v>529</v>
      </c>
      <c r="E357" s="797" t="s">
        <v>530</v>
      </c>
      <c r="F357" s="797" t="s">
        <v>531</v>
      </c>
      <c r="G357" s="797"/>
      <c r="H357" s="798"/>
      <c r="I357" s="799"/>
      <c r="J357" s="800" t="s">
        <v>532</v>
      </c>
      <c r="K357" s="801"/>
    </row>
    <row r="358" spans="1:12" ht="20.149999999999999" customHeight="1">
      <c r="A358" s="808"/>
      <c r="B358" s="812"/>
      <c r="C358" s="797"/>
      <c r="D358" s="814"/>
      <c r="E358" s="798"/>
      <c r="F358" s="604" t="s">
        <v>533</v>
      </c>
      <c r="G358" s="604" t="s">
        <v>534</v>
      </c>
      <c r="H358" s="605" t="s">
        <v>535</v>
      </c>
      <c r="I358" s="606" t="s">
        <v>536</v>
      </c>
      <c r="J358" s="804" t="s">
        <v>537</v>
      </c>
      <c r="K358" s="805"/>
    </row>
    <row r="359" spans="1:12" ht="20.149999999999999" customHeight="1">
      <c r="A359" s="97" t="s">
        <v>538</v>
      </c>
      <c r="B359" s="98">
        <v>5300</v>
      </c>
      <c r="C359" s="99">
        <v>288</v>
      </c>
      <c r="D359" s="99">
        <v>955</v>
      </c>
      <c r="E359" s="99">
        <f t="shared" ref="E359:E376" si="42">+B359+C359+D359</f>
        <v>6543</v>
      </c>
      <c r="F359" s="99">
        <v>2637</v>
      </c>
      <c r="G359" s="99">
        <v>176</v>
      </c>
      <c r="H359" s="99">
        <v>190</v>
      </c>
      <c r="I359" s="100">
        <f t="shared" ref="I359:I376" si="43">+F359+G359+H359</f>
        <v>3003</v>
      </c>
      <c r="J359" s="101" t="s">
        <v>539</v>
      </c>
      <c r="K359" s="102">
        <v>6222</v>
      </c>
    </row>
    <row r="360" spans="1:12" ht="20.149999999999999" customHeight="1">
      <c r="A360" s="103" t="s">
        <v>540</v>
      </c>
      <c r="B360" s="104">
        <v>3749</v>
      </c>
      <c r="C360" s="105">
        <v>409</v>
      </c>
      <c r="D360" s="105">
        <v>1198</v>
      </c>
      <c r="E360" s="105">
        <f t="shared" si="42"/>
        <v>5356</v>
      </c>
      <c r="F360" s="105">
        <v>8616</v>
      </c>
      <c r="G360" s="105">
        <v>265</v>
      </c>
      <c r="H360" s="105">
        <v>732</v>
      </c>
      <c r="I360" s="106">
        <f t="shared" si="43"/>
        <v>9613</v>
      </c>
      <c r="J360" s="107" t="s">
        <v>541</v>
      </c>
      <c r="K360" s="102">
        <v>15162</v>
      </c>
    </row>
    <row r="361" spans="1:12" ht="20.149999999999999" customHeight="1">
      <c r="A361" s="103" t="s">
        <v>542</v>
      </c>
      <c r="B361" s="104">
        <v>14767</v>
      </c>
      <c r="C361" s="105">
        <v>1667</v>
      </c>
      <c r="D361" s="105">
        <v>3298</v>
      </c>
      <c r="E361" s="105">
        <f t="shared" si="42"/>
        <v>19732</v>
      </c>
      <c r="F361" s="105">
        <v>15255</v>
      </c>
      <c r="G361" s="105">
        <v>901</v>
      </c>
      <c r="H361" s="105">
        <v>565</v>
      </c>
      <c r="I361" s="106">
        <f t="shared" si="43"/>
        <v>16721</v>
      </c>
      <c r="J361" s="107" t="s">
        <v>543</v>
      </c>
      <c r="K361" s="102">
        <v>2528</v>
      </c>
    </row>
    <row r="362" spans="1:12" ht="20.149999999999999" customHeight="1">
      <c r="A362" s="103" t="s">
        <v>544</v>
      </c>
      <c r="B362" s="104">
        <v>17938</v>
      </c>
      <c r="C362" s="105">
        <v>1884</v>
      </c>
      <c r="D362" s="105">
        <v>3157</v>
      </c>
      <c r="E362" s="105">
        <f t="shared" si="42"/>
        <v>22979</v>
      </c>
      <c r="F362" s="105">
        <v>16681</v>
      </c>
      <c r="G362" s="105">
        <v>932</v>
      </c>
      <c r="H362" s="105">
        <v>752</v>
      </c>
      <c r="I362" s="106">
        <f t="shared" si="43"/>
        <v>18365</v>
      </c>
      <c r="J362" s="107" t="s">
        <v>545</v>
      </c>
      <c r="K362" s="102">
        <v>1418</v>
      </c>
    </row>
    <row r="363" spans="1:12" ht="20.149999999999999" customHeight="1">
      <c r="A363" s="103" t="s">
        <v>546</v>
      </c>
      <c r="B363" s="104">
        <v>7743</v>
      </c>
      <c r="C363" s="105">
        <v>1437</v>
      </c>
      <c r="D363" s="105">
        <v>1437</v>
      </c>
      <c r="E363" s="105">
        <f t="shared" si="42"/>
        <v>10617</v>
      </c>
      <c r="F363" s="105">
        <v>12757</v>
      </c>
      <c r="G363" s="105">
        <v>795</v>
      </c>
      <c r="H363" s="105">
        <v>481</v>
      </c>
      <c r="I363" s="106">
        <f t="shared" si="43"/>
        <v>14033</v>
      </c>
      <c r="J363" s="107" t="s">
        <v>547</v>
      </c>
      <c r="K363" s="102">
        <v>1781</v>
      </c>
    </row>
    <row r="364" spans="1:12" ht="20.149999999999999" customHeight="1">
      <c r="A364" s="103" t="s">
        <v>548</v>
      </c>
      <c r="B364" s="104">
        <v>9554</v>
      </c>
      <c r="C364" s="105">
        <v>4390</v>
      </c>
      <c r="D364" s="105">
        <v>1284</v>
      </c>
      <c r="E364" s="105">
        <f t="shared" si="42"/>
        <v>15228</v>
      </c>
      <c r="F364" s="105">
        <v>32611</v>
      </c>
      <c r="G364" s="105">
        <v>2435</v>
      </c>
      <c r="H364" s="105">
        <v>1844</v>
      </c>
      <c r="I364" s="106">
        <f t="shared" si="43"/>
        <v>36890</v>
      </c>
      <c r="J364" s="127" t="s">
        <v>575</v>
      </c>
      <c r="K364" s="102">
        <v>4783</v>
      </c>
    </row>
    <row r="365" spans="1:12" ht="20.149999999999999" customHeight="1">
      <c r="A365" s="103" t="s">
        <v>550</v>
      </c>
      <c r="B365" s="104">
        <v>4714</v>
      </c>
      <c r="C365" s="105">
        <v>1077</v>
      </c>
      <c r="D365" s="105">
        <v>766</v>
      </c>
      <c r="E365" s="105">
        <f t="shared" si="42"/>
        <v>6557</v>
      </c>
      <c r="F365" s="105">
        <v>6770</v>
      </c>
      <c r="G365" s="105">
        <v>672</v>
      </c>
      <c r="H365" s="105">
        <v>303</v>
      </c>
      <c r="I365" s="106">
        <f t="shared" si="43"/>
        <v>7745</v>
      </c>
      <c r="J365" s="127" t="s">
        <v>576</v>
      </c>
      <c r="K365" s="102">
        <v>17115</v>
      </c>
    </row>
    <row r="366" spans="1:12" ht="20.149999999999999" customHeight="1">
      <c r="A366" s="103" t="s">
        <v>552</v>
      </c>
      <c r="B366" s="104">
        <v>15342</v>
      </c>
      <c r="C366" s="105">
        <v>2563</v>
      </c>
      <c r="D366" s="105">
        <v>2217</v>
      </c>
      <c r="E366" s="105">
        <f t="shared" si="42"/>
        <v>20122</v>
      </c>
      <c r="F366" s="105">
        <v>19789</v>
      </c>
      <c r="G366" s="105">
        <v>1176</v>
      </c>
      <c r="H366" s="105">
        <v>879</v>
      </c>
      <c r="I366" s="106">
        <f t="shared" si="43"/>
        <v>21844</v>
      </c>
      <c r="J366" s="127" t="s">
        <v>577</v>
      </c>
      <c r="K366" s="102">
        <v>15859</v>
      </c>
    </row>
    <row r="367" spans="1:12" ht="20.149999999999999" customHeight="1">
      <c r="A367" s="103" t="s">
        <v>554</v>
      </c>
      <c r="B367" s="104">
        <v>2559</v>
      </c>
      <c r="C367" s="105">
        <v>361</v>
      </c>
      <c r="D367" s="105">
        <v>476</v>
      </c>
      <c r="E367" s="105">
        <f t="shared" si="42"/>
        <v>3396</v>
      </c>
      <c r="F367" s="105">
        <v>2357</v>
      </c>
      <c r="G367" s="105">
        <v>188</v>
      </c>
      <c r="H367" s="105">
        <v>103</v>
      </c>
      <c r="I367" s="106">
        <f t="shared" si="43"/>
        <v>2648</v>
      </c>
      <c r="J367" s="127" t="s">
        <v>578</v>
      </c>
      <c r="K367" s="102">
        <v>16254</v>
      </c>
    </row>
    <row r="368" spans="1:12" ht="20.149999999999999" customHeight="1">
      <c r="A368" s="103" t="s">
        <v>556</v>
      </c>
      <c r="B368" s="104">
        <v>48063</v>
      </c>
      <c r="C368" s="105">
        <v>13820</v>
      </c>
      <c r="D368" s="105">
        <v>11120</v>
      </c>
      <c r="E368" s="105">
        <f t="shared" si="42"/>
        <v>73003</v>
      </c>
      <c r="F368" s="105">
        <v>93328</v>
      </c>
      <c r="G368" s="105">
        <v>5976</v>
      </c>
      <c r="H368" s="105">
        <v>7794</v>
      </c>
      <c r="I368" s="106">
        <f t="shared" si="43"/>
        <v>107098</v>
      </c>
      <c r="J368" s="127" t="s">
        <v>579</v>
      </c>
      <c r="K368" s="102">
        <v>23108</v>
      </c>
    </row>
    <row r="369" spans="1:11" ht="20.149999999999999" customHeight="1">
      <c r="A369" s="103" t="s">
        <v>558</v>
      </c>
      <c r="B369" s="104">
        <v>1293</v>
      </c>
      <c r="C369" s="105">
        <v>0</v>
      </c>
      <c r="D369" s="105">
        <v>0</v>
      </c>
      <c r="E369" s="105">
        <f t="shared" si="42"/>
        <v>1293</v>
      </c>
      <c r="F369" s="105">
        <v>3893</v>
      </c>
      <c r="G369" s="105">
        <v>3</v>
      </c>
      <c r="H369" s="105">
        <v>0</v>
      </c>
      <c r="I369" s="106">
        <f t="shared" si="43"/>
        <v>3896</v>
      </c>
      <c r="J369" s="107"/>
      <c r="K369" s="102"/>
    </row>
    <row r="370" spans="1:11" ht="20.149999999999999" customHeight="1">
      <c r="A370" s="103" t="s">
        <v>559</v>
      </c>
      <c r="B370" s="104">
        <v>12121</v>
      </c>
      <c r="C370" s="105">
        <v>2</v>
      </c>
      <c r="D370" s="105">
        <v>832</v>
      </c>
      <c r="E370" s="105">
        <f t="shared" si="42"/>
        <v>12955</v>
      </c>
      <c r="F370" s="105">
        <v>127</v>
      </c>
      <c r="G370" s="105">
        <v>16</v>
      </c>
      <c r="H370" s="105">
        <v>70</v>
      </c>
      <c r="I370" s="106">
        <f t="shared" si="43"/>
        <v>213</v>
      </c>
      <c r="J370" s="107"/>
      <c r="K370" s="109"/>
    </row>
    <row r="371" spans="1:11" ht="20.149999999999999" customHeight="1">
      <c r="A371" s="103" t="s">
        <v>560</v>
      </c>
      <c r="B371" s="104">
        <v>47381</v>
      </c>
      <c r="C371" s="105">
        <v>56676</v>
      </c>
      <c r="D371" s="105">
        <v>7332</v>
      </c>
      <c r="E371" s="105">
        <f t="shared" si="42"/>
        <v>111389</v>
      </c>
      <c r="F371" s="105">
        <v>168519</v>
      </c>
      <c r="G371" s="105">
        <v>44459</v>
      </c>
      <c r="H371" s="105">
        <v>9789</v>
      </c>
      <c r="I371" s="106">
        <f t="shared" si="43"/>
        <v>222767</v>
      </c>
      <c r="J371" s="107"/>
      <c r="K371" s="109"/>
    </row>
    <row r="372" spans="1:11" ht="20.149999999999999" customHeight="1">
      <c r="A372" s="103" t="s">
        <v>561</v>
      </c>
      <c r="B372" s="104">
        <v>1761</v>
      </c>
      <c r="C372" s="105">
        <v>0</v>
      </c>
      <c r="D372" s="105">
        <v>291</v>
      </c>
      <c r="E372" s="105">
        <f t="shared" si="42"/>
        <v>2052</v>
      </c>
      <c r="F372" s="105">
        <v>6287</v>
      </c>
      <c r="G372" s="105">
        <v>477</v>
      </c>
      <c r="H372" s="105">
        <v>762</v>
      </c>
      <c r="I372" s="106">
        <f t="shared" si="43"/>
        <v>7526</v>
      </c>
      <c r="J372" s="107"/>
      <c r="K372" s="109"/>
    </row>
    <row r="373" spans="1:11" ht="20.149999999999999" customHeight="1">
      <c r="A373" s="103" t="s">
        <v>1194</v>
      </c>
      <c r="B373" s="104">
        <v>4329</v>
      </c>
      <c r="C373" s="105">
        <v>0</v>
      </c>
      <c r="D373" s="105">
        <v>212</v>
      </c>
      <c r="E373" s="105">
        <f t="shared" si="42"/>
        <v>4541</v>
      </c>
      <c r="F373" s="105">
        <v>7332</v>
      </c>
      <c r="G373" s="105">
        <v>0</v>
      </c>
      <c r="H373" s="105">
        <v>51</v>
      </c>
      <c r="I373" s="106">
        <f t="shared" si="43"/>
        <v>7383</v>
      </c>
      <c r="J373" s="107"/>
      <c r="K373" s="109"/>
    </row>
    <row r="374" spans="1:11" ht="20.149999999999999" customHeight="1">
      <c r="A374" s="103" t="s">
        <v>562</v>
      </c>
      <c r="B374" s="104">
        <v>489</v>
      </c>
      <c r="C374" s="105">
        <v>0</v>
      </c>
      <c r="D374" s="105">
        <v>0</v>
      </c>
      <c r="E374" s="105">
        <f t="shared" si="42"/>
        <v>489</v>
      </c>
      <c r="F374" s="105">
        <v>896</v>
      </c>
      <c r="G374" s="105">
        <v>7</v>
      </c>
      <c r="H374" s="105">
        <v>0</v>
      </c>
      <c r="I374" s="106">
        <f t="shared" si="43"/>
        <v>903</v>
      </c>
      <c r="J374" s="107"/>
      <c r="K374" s="109"/>
    </row>
    <row r="375" spans="1:11" ht="20.149999999999999" customHeight="1">
      <c r="A375" s="103" t="s">
        <v>563</v>
      </c>
      <c r="B375" s="104">
        <v>6628</v>
      </c>
      <c r="C375" s="105">
        <v>0</v>
      </c>
      <c r="D375" s="105">
        <v>515</v>
      </c>
      <c r="E375" s="105">
        <f t="shared" si="42"/>
        <v>7143</v>
      </c>
      <c r="F375" s="105">
        <v>23747</v>
      </c>
      <c r="G375" s="105">
        <v>21</v>
      </c>
      <c r="H375" s="105">
        <v>1680</v>
      </c>
      <c r="I375" s="106">
        <f t="shared" si="43"/>
        <v>25448</v>
      </c>
      <c r="J375" s="107"/>
      <c r="K375" s="109"/>
    </row>
    <row r="376" spans="1:11" ht="20.149999999999999" customHeight="1">
      <c r="A376" s="110" t="s">
        <v>564</v>
      </c>
      <c r="B376" s="111">
        <v>52</v>
      </c>
      <c r="C376" s="112">
        <v>0</v>
      </c>
      <c r="D376" s="112">
        <v>0</v>
      </c>
      <c r="E376" s="112">
        <f t="shared" si="42"/>
        <v>52</v>
      </c>
      <c r="F376" s="112">
        <v>287</v>
      </c>
      <c r="G376" s="112">
        <v>1</v>
      </c>
      <c r="H376" s="112">
        <v>10</v>
      </c>
      <c r="I376" s="113">
        <f t="shared" si="43"/>
        <v>298</v>
      </c>
      <c r="J376" s="107"/>
      <c r="K376" s="109"/>
    </row>
    <row r="377" spans="1:11" ht="19.5" customHeight="1" thickBot="1">
      <c r="A377" s="128" t="s">
        <v>565</v>
      </c>
      <c r="B377" s="115">
        <f t="shared" ref="B377:I377" si="44">SUM(B359:B376)</f>
        <v>203783</v>
      </c>
      <c r="C377" s="116">
        <f t="shared" si="44"/>
        <v>84574</v>
      </c>
      <c r="D377" s="116">
        <f t="shared" si="44"/>
        <v>35090</v>
      </c>
      <c r="E377" s="116">
        <f t="shared" si="44"/>
        <v>323447</v>
      </c>
      <c r="F377" s="116">
        <f t="shared" si="44"/>
        <v>421889</v>
      </c>
      <c r="G377" s="117">
        <f t="shared" si="44"/>
        <v>58500</v>
      </c>
      <c r="H377" s="116">
        <f t="shared" si="44"/>
        <v>26005</v>
      </c>
      <c r="I377" s="118">
        <f t="shared" si="44"/>
        <v>506394</v>
      </c>
      <c r="J377" s="119" t="s">
        <v>566</v>
      </c>
      <c r="K377" s="120">
        <f>SUM(K359:K376)</f>
        <v>104230</v>
      </c>
    </row>
    <row r="378" spans="1:11" ht="18" customHeight="1">
      <c r="A378" s="91"/>
      <c r="B378" s="91"/>
      <c r="C378" s="91"/>
      <c r="D378" s="92"/>
      <c r="E378" s="93"/>
      <c r="F378" s="93"/>
      <c r="G378" s="93"/>
      <c r="H378" s="93"/>
      <c r="I378" s="93"/>
      <c r="J378" s="94"/>
      <c r="K378" s="94"/>
    </row>
    <row r="379" spans="1:11" ht="18" customHeight="1" thickBot="1">
      <c r="A379" s="815"/>
      <c r="B379" s="815"/>
      <c r="C379" s="815"/>
      <c r="D379" s="603"/>
      <c r="E379" s="96"/>
      <c r="F379" s="96"/>
      <c r="G379" s="96"/>
      <c r="H379" s="96"/>
      <c r="I379" s="96"/>
      <c r="J379" s="817" t="s">
        <v>581</v>
      </c>
      <c r="K379" s="817"/>
    </row>
    <row r="380" spans="1:11" ht="20.149999999999999" customHeight="1">
      <c r="A380" s="806" t="s">
        <v>524</v>
      </c>
      <c r="B380" s="809" t="s">
        <v>525</v>
      </c>
      <c r="C380" s="810"/>
      <c r="D380" s="810"/>
      <c r="E380" s="810"/>
      <c r="F380" s="810" t="s">
        <v>526</v>
      </c>
      <c r="G380" s="810"/>
      <c r="H380" s="810"/>
      <c r="I380" s="810"/>
      <c r="J380" s="810"/>
      <c r="K380" s="811"/>
    </row>
    <row r="381" spans="1:11" ht="20.149999999999999" customHeight="1">
      <c r="A381" s="807"/>
      <c r="B381" s="812" t="s">
        <v>527</v>
      </c>
      <c r="C381" s="797" t="s">
        <v>528</v>
      </c>
      <c r="D381" s="813" t="s">
        <v>529</v>
      </c>
      <c r="E381" s="797" t="s">
        <v>530</v>
      </c>
      <c r="F381" s="797" t="s">
        <v>531</v>
      </c>
      <c r="G381" s="797"/>
      <c r="H381" s="798"/>
      <c r="I381" s="799"/>
      <c r="J381" s="800" t="s">
        <v>532</v>
      </c>
      <c r="K381" s="801"/>
    </row>
    <row r="382" spans="1:11" ht="20.149999999999999" customHeight="1">
      <c r="A382" s="808"/>
      <c r="B382" s="812"/>
      <c r="C382" s="797"/>
      <c r="D382" s="814"/>
      <c r="E382" s="798"/>
      <c r="F382" s="604" t="s">
        <v>533</v>
      </c>
      <c r="G382" s="604" t="s">
        <v>534</v>
      </c>
      <c r="H382" s="605" t="s">
        <v>535</v>
      </c>
      <c r="I382" s="606" t="s">
        <v>536</v>
      </c>
      <c r="J382" s="804" t="s">
        <v>537</v>
      </c>
      <c r="K382" s="805"/>
    </row>
    <row r="383" spans="1:11" ht="20.149999999999999" customHeight="1">
      <c r="A383" s="97" t="s">
        <v>538</v>
      </c>
      <c r="B383" s="98">
        <v>5244</v>
      </c>
      <c r="C383" s="99">
        <v>257</v>
      </c>
      <c r="D383" s="99">
        <v>945</v>
      </c>
      <c r="E383" s="99">
        <f t="shared" ref="E383:E399" si="45">+B383+C383+D383</f>
        <v>6446</v>
      </c>
      <c r="F383" s="99">
        <v>2609</v>
      </c>
      <c r="G383" s="99">
        <v>147</v>
      </c>
      <c r="H383" s="99">
        <v>201</v>
      </c>
      <c r="I383" s="100">
        <f t="shared" ref="I383:I399" si="46">+F383+G383+H383</f>
        <v>2957</v>
      </c>
      <c r="J383" s="101" t="s">
        <v>539</v>
      </c>
      <c r="K383" s="102">
        <v>7231</v>
      </c>
    </row>
    <row r="384" spans="1:11" ht="20.149999999999999" customHeight="1">
      <c r="A384" s="103" t="s">
        <v>540</v>
      </c>
      <c r="B384" s="104">
        <v>3689</v>
      </c>
      <c r="C384" s="105">
        <v>397</v>
      </c>
      <c r="D384" s="105">
        <v>1229</v>
      </c>
      <c r="E384" s="105">
        <f t="shared" si="45"/>
        <v>5315</v>
      </c>
      <c r="F384" s="105">
        <v>8415</v>
      </c>
      <c r="G384" s="105">
        <v>258</v>
      </c>
      <c r="H384" s="105">
        <v>460</v>
      </c>
      <c r="I384" s="106">
        <f t="shared" si="46"/>
        <v>9133</v>
      </c>
      <c r="J384" s="107" t="s">
        <v>541</v>
      </c>
      <c r="K384" s="102">
        <v>16547</v>
      </c>
    </row>
    <row r="385" spans="1:11" ht="20.149999999999999" customHeight="1">
      <c r="A385" s="103" t="s">
        <v>542</v>
      </c>
      <c r="B385" s="104">
        <v>14953</v>
      </c>
      <c r="C385" s="105">
        <v>1541</v>
      </c>
      <c r="D385" s="105">
        <v>3226</v>
      </c>
      <c r="E385" s="105">
        <f t="shared" si="45"/>
        <v>19720</v>
      </c>
      <c r="F385" s="105">
        <v>15478</v>
      </c>
      <c r="G385" s="105">
        <v>678</v>
      </c>
      <c r="H385" s="105">
        <v>378</v>
      </c>
      <c r="I385" s="106">
        <f t="shared" si="46"/>
        <v>16534</v>
      </c>
      <c r="J385" s="107" t="s">
        <v>543</v>
      </c>
      <c r="K385" s="102">
        <v>2494</v>
      </c>
    </row>
    <row r="386" spans="1:11" ht="20.149999999999999" customHeight="1">
      <c r="A386" s="103" t="s">
        <v>544</v>
      </c>
      <c r="B386" s="104">
        <v>17720</v>
      </c>
      <c r="C386" s="105">
        <v>1779</v>
      </c>
      <c r="D386" s="105">
        <v>3216</v>
      </c>
      <c r="E386" s="105">
        <f t="shared" si="45"/>
        <v>22715</v>
      </c>
      <c r="F386" s="105">
        <v>17645</v>
      </c>
      <c r="G386" s="105">
        <v>938</v>
      </c>
      <c r="H386" s="105">
        <v>663</v>
      </c>
      <c r="I386" s="106">
        <f t="shared" si="46"/>
        <v>19246</v>
      </c>
      <c r="J386" s="107" t="s">
        <v>545</v>
      </c>
      <c r="K386" s="102">
        <v>1865</v>
      </c>
    </row>
    <row r="387" spans="1:11" ht="20.149999999999999" customHeight="1">
      <c r="A387" s="103" t="s">
        <v>546</v>
      </c>
      <c r="B387" s="104">
        <v>7404</v>
      </c>
      <c r="C387" s="105">
        <v>1362</v>
      </c>
      <c r="D387" s="105">
        <v>1433</v>
      </c>
      <c r="E387" s="105">
        <f t="shared" si="45"/>
        <v>10199</v>
      </c>
      <c r="F387" s="105">
        <v>11695</v>
      </c>
      <c r="G387" s="105">
        <v>725</v>
      </c>
      <c r="H387" s="105">
        <v>367</v>
      </c>
      <c r="I387" s="106">
        <f t="shared" si="46"/>
        <v>12787</v>
      </c>
      <c r="J387" s="107" t="s">
        <v>547</v>
      </c>
      <c r="K387" s="102">
        <v>1861</v>
      </c>
    </row>
    <row r="388" spans="1:11" ht="20.149999999999999" customHeight="1">
      <c r="A388" s="103" t="s">
        <v>548</v>
      </c>
      <c r="B388" s="104">
        <v>9396</v>
      </c>
      <c r="C388" s="105">
        <v>4131</v>
      </c>
      <c r="D388" s="105">
        <v>1238</v>
      </c>
      <c r="E388" s="105">
        <f t="shared" si="45"/>
        <v>14765</v>
      </c>
      <c r="F388" s="105">
        <v>33673</v>
      </c>
      <c r="G388" s="105">
        <v>2172</v>
      </c>
      <c r="H388" s="105">
        <v>1040</v>
      </c>
      <c r="I388" s="106">
        <f t="shared" si="46"/>
        <v>36885</v>
      </c>
      <c r="J388" s="107" t="s">
        <v>582</v>
      </c>
      <c r="K388" s="102">
        <v>6124</v>
      </c>
    </row>
    <row r="389" spans="1:11" ht="20.149999999999999" customHeight="1">
      <c r="A389" s="103" t="s">
        <v>550</v>
      </c>
      <c r="B389" s="104">
        <v>4533</v>
      </c>
      <c r="C389" s="105">
        <v>1013</v>
      </c>
      <c r="D389" s="105">
        <v>759</v>
      </c>
      <c r="E389" s="105">
        <f t="shared" si="45"/>
        <v>6305</v>
      </c>
      <c r="F389" s="105">
        <v>7145</v>
      </c>
      <c r="G389" s="105">
        <v>588</v>
      </c>
      <c r="H389" s="105">
        <v>306</v>
      </c>
      <c r="I389" s="106">
        <f t="shared" si="46"/>
        <v>8039</v>
      </c>
      <c r="J389" s="107" t="s">
        <v>583</v>
      </c>
      <c r="K389" s="102">
        <v>18286</v>
      </c>
    </row>
    <row r="390" spans="1:11" ht="20.149999999999999" customHeight="1">
      <c r="A390" s="103" t="s">
        <v>552</v>
      </c>
      <c r="B390" s="104">
        <v>15015</v>
      </c>
      <c r="C390" s="105">
        <v>2444</v>
      </c>
      <c r="D390" s="105">
        <v>2143</v>
      </c>
      <c r="E390" s="105">
        <f t="shared" si="45"/>
        <v>19602</v>
      </c>
      <c r="F390" s="105">
        <v>20162</v>
      </c>
      <c r="G390" s="105">
        <v>1023</v>
      </c>
      <c r="H390" s="105">
        <v>729</v>
      </c>
      <c r="I390" s="106">
        <f t="shared" si="46"/>
        <v>21914</v>
      </c>
      <c r="J390" s="107" t="s">
        <v>584</v>
      </c>
      <c r="K390" s="102">
        <v>15983</v>
      </c>
    </row>
    <row r="391" spans="1:11" ht="20.149999999999999" customHeight="1">
      <c r="A391" s="103" t="s">
        <v>554</v>
      </c>
      <c r="B391" s="104">
        <v>2521</v>
      </c>
      <c r="C391" s="105">
        <v>350</v>
      </c>
      <c r="D391" s="105">
        <v>471</v>
      </c>
      <c r="E391" s="105">
        <f t="shared" si="45"/>
        <v>3342</v>
      </c>
      <c r="F391" s="105">
        <v>2130</v>
      </c>
      <c r="G391" s="105">
        <v>189</v>
      </c>
      <c r="H391" s="105">
        <v>124</v>
      </c>
      <c r="I391" s="106">
        <f t="shared" si="46"/>
        <v>2443</v>
      </c>
      <c r="J391" s="107" t="s">
        <v>585</v>
      </c>
      <c r="K391" s="102">
        <v>15908</v>
      </c>
    </row>
    <row r="392" spans="1:11" ht="20.149999999999999" customHeight="1">
      <c r="A392" s="103" t="s">
        <v>556</v>
      </c>
      <c r="B392" s="104">
        <v>47574</v>
      </c>
      <c r="C392" s="105">
        <v>13058</v>
      </c>
      <c r="D392" s="105">
        <v>11007</v>
      </c>
      <c r="E392" s="105">
        <f t="shared" si="45"/>
        <v>71639</v>
      </c>
      <c r="F392" s="105">
        <v>91417</v>
      </c>
      <c r="G392" s="105">
        <v>5609</v>
      </c>
      <c r="H392" s="105">
        <v>7397</v>
      </c>
      <c r="I392" s="106">
        <f t="shared" si="46"/>
        <v>104423</v>
      </c>
      <c r="J392" s="107" t="s">
        <v>586</v>
      </c>
      <c r="K392" s="102">
        <v>19683</v>
      </c>
    </row>
    <row r="393" spans="1:11" ht="20.149999999999999" customHeight="1">
      <c r="A393" s="103" t="s">
        <v>559</v>
      </c>
      <c r="B393" s="104">
        <v>11694</v>
      </c>
      <c r="C393" s="105">
        <v>2</v>
      </c>
      <c r="D393" s="105">
        <v>687</v>
      </c>
      <c r="E393" s="105">
        <f t="shared" si="45"/>
        <v>12383</v>
      </c>
      <c r="F393" s="105">
        <v>154</v>
      </c>
      <c r="G393" s="105">
        <v>7</v>
      </c>
      <c r="H393" s="105">
        <v>104</v>
      </c>
      <c r="I393" s="106">
        <f t="shared" si="46"/>
        <v>265</v>
      </c>
      <c r="J393" s="107"/>
      <c r="K393" s="109"/>
    </row>
    <row r="394" spans="1:11" ht="20.149999999999999" customHeight="1">
      <c r="A394" s="103" t="s">
        <v>560</v>
      </c>
      <c r="B394" s="104">
        <v>45654</v>
      </c>
      <c r="C394" s="105">
        <v>54260</v>
      </c>
      <c r="D394" s="105">
        <v>7102</v>
      </c>
      <c r="E394" s="105">
        <f t="shared" si="45"/>
        <v>107016</v>
      </c>
      <c r="F394" s="105">
        <v>180639</v>
      </c>
      <c r="G394" s="105">
        <v>43887</v>
      </c>
      <c r="H394" s="105">
        <v>8763</v>
      </c>
      <c r="I394" s="106">
        <f t="shared" si="46"/>
        <v>233289</v>
      </c>
      <c r="J394" s="107"/>
      <c r="K394" s="109"/>
    </row>
    <row r="395" spans="1:11" ht="20.149999999999999" customHeight="1">
      <c r="A395" s="103" t="s">
        <v>561</v>
      </c>
      <c r="B395" s="104">
        <v>1749</v>
      </c>
      <c r="C395" s="105">
        <v>0</v>
      </c>
      <c r="D395" s="105">
        <v>291</v>
      </c>
      <c r="E395" s="105">
        <f t="shared" si="45"/>
        <v>2040</v>
      </c>
      <c r="F395" s="105">
        <v>5778</v>
      </c>
      <c r="G395" s="105">
        <v>636</v>
      </c>
      <c r="H395" s="105">
        <v>591</v>
      </c>
      <c r="I395" s="106">
        <f t="shared" si="46"/>
        <v>7005</v>
      </c>
      <c r="J395" s="107"/>
      <c r="K395" s="109"/>
    </row>
    <row r="396" spans="1:11" ht="20.149999999999999" customHeight="1">
      <c r="A396" s="103" t="s">
        <v>1194</v>
      </c>
      <c r="B396" s="104">
        <v>4245</v>
      </c>
      <c r="C396" s="105">
        <v>0</v>
      </c>
      <c r="D396" s="105">
        <v>205</v>
      </c>
      <c r="E396" s="105">
        <f t="shared" si="45"/>
        <v>4450</v>
      </c>
      <c r="F396" s="105">
        <v>9626</v>
      </c>
      <c r="G396" s="105">
        <v>0</v>
      </c>
      <c r="H396" s="105">
        <v>70</v>
      </c>
      <c r="I396" s="106">
        <f t="shared" si="46"/>
        <v>9696</v>
      </c>
      <c r="J396" s="107"/>
      <c r="K396" s="109"/>
    </row>
    <row r="397" spans="1:11">
      <c r="A397" s="103" t="s">
        <v>562</v>
      </c>
      <c r="B397" s="104">
        <v>475</v>
      </c>
      <c r="C397" s="105">
        <v>0</v>
      </c>
      <c r="D397" s="105">
        <v>0</v>
      </c>
      <c r="E397" s="105">
        <f t="shared" si="45"/>
        <v>475</v>
      </c>
      <c r="F397" s="105">
        <v>748</v>
      </c>
      <c r="G397" s="105">
        <v>0</v>
      </c>
      <c r="H397" s="105">
        <v>0</v>
      </c>
      <c r="I397" s="106">
        <f t="shared" si="46"/>
        <v>748</v>
      </c>
      <c r="J397" s="107"/>
      <c r="K397" s="109"/>
    </row>
    <row r="398" spans="1:11">
      <c r="A398" s="103" t="s">
        <v>563</v>
      </c>
      <c r="B398" s="104">
        <v>6257</v>
      </c>
      <c r="C398" s="105">
        <v>0</v>
      </c>
      <c r="D398" s="105">
        <v>493</v>
      </c>
      <c r="E398" s="105">
        <f t="shared" si="45"/>
        <v>6750</v>
      </c>
      <c r="F398" s="105">
        <v>24643</v>
      </c>
      <c r="G398" s="105">
        <v>16</v>
      </c>
      <c r="H398" s="105">
        <v>1047</v>
      </c>
      <c r="I398" s="106">
        <f t="shared" si="46"/>
        <v>25706</v>
      </c>
      <c r="J398" s="107"/>
      <c r="K398" s="109"/>
    </row>
    <row r="399" spans="1:11">
      <c r="A399" s="110" t="s">
        <v>564</v>
      </c>
      <c r="B399" s="111">
        <v>58</v>
      </c>
      <c r="C399" s="112">
        <v>0</v>
      </c>
      <c r="D399" s="112">
        <v>0</v>
      </c>
      <c r="E399" s="112">
        <f t="shared" si="45"/>
        <v>58</v>
      </c>
      <c r="F399" s="112">
        <v>224</v>
      </c>
      <c r="G399" s="112">
        <v>2</v>
      </c>
      <c r="H399" s="112">
        <v>0</v>
      </c>
      <c r="I399" s="113">
        <f t="shared" si="46"/>
        <v>226</v>
      </c>
      <c r="J399" s="107"/>
      <c r="K399" s="109"/>
    </row>
    <row r="400" spans="1:11" ht="13.5" thickBot="1">
      <c r="A400" s="128" t="s">
        <v>565</v>
      </c>
      <c r="B400" s="115">
        <f t="shared" ref="B400:I400" si="47">SUM(B383:B399)</f>
        <v>198181</v>
      </c>
      <c r="C400" s="116">
        <f t="shared" si="47"/>
        <v>80594</v>
      </c>
      <c r="D400" s="116">
        <f t="shared" si="47"/>
        <v>34445</v>
      </c>
      <c r="E400" s="116">
        <f t="shared" si="47"/>
        <v>313220</v>
      </c>
      <c r="F400" s="116">
        <f t="shared" si="47"/>
        <v>432181</v>
      </c>
      <c r="G400" s="117">
        <f t="shared" si="47"/>
        <v>56875</v>
      </c>
      <c r="H400" s="116">
        <f t="shared" si="47"/>
        <v>22240</v>
      </c>
      <c r="I400" s="118">
        <f t="shared" si="47"/>
        <v>511296</v>
      </c>
      <c r="J400" s="119" t="s">
        <v>566</v>
      </c>
      <c r="K400" s="120">
        <f>SUM(K383:K399)</f>
        <v>105982</v>
      </c>
    </row>
    <row r="401" spans="1:11" ht="9" customHeight="1">
      <c r="A401" s="121"/>
      <c r="B401" s="104"/>
      <c r="C401" s="104"/>
      <c r="D401" s="104"/>
      <c r="E401" s="122"/>
      <c r="F401" s="104"/>
      <c r="G401" s="122"/>
      <c r="H401" s="122"/>
      <c r="I401" s="104"/>
      <c r="J401" s="93"/>
      <c r="K401" s="123"/>
    </row>
    <row r="402" spans="1:11" ht="18" customHeight="1">
      <c r="A402" s="91"/>
      <c r="B402" s="91"/>
      <c r="C402" s="91"/>
      <c r="D402" s="92"/>
      <c r="E402" s="93"/>
      <c r="F402" s="93"/>
      <c r="G402" s="93"/>
      <c r="H402" s="93"/>
      <c r="I402" s="93"/>
      <c r="J402" s="94"/>
      <c r="K402" s="94"/>
    </row>
    <row r="403" spans="1:11" ht="18" customHeight="1" thickBot="1">
      <c r="A403" s="91"/>
      <c r="B403" s="91"/>
      <c r="C403" s="91"/>
      <c r="D403" s="92"/>
      <c r="E403" s="93"/>
      <c r="F403" s="93"/>
      <c r="G403" s="93"/>
      <c r="H403" s="93"/>
      <c r="I403" s="93"/>
      <c r="J403" s="129"/>
      <c r="K403" s="130" t="s">
        <v>587</v>
      </c>
    </row>
    <row r="404" spans="1:11" ht="18" customHeight="1">
      <c r="A404" s="806" t="s">
        <v>524</v>
      </c>
      <c r="B404" s="809" t="s">
        <v>525</v>
      </c>
      <c r="C404" s="810"/>
      <c r="D404" s="810"/>
      <c r="E404" s="810"/>
      <c r="F404" s="810" t="s">
        <v>526</v>
      </c>
      <c r="G404" s="810"/>
      <c r="H404" s="810"/>
      <c r="I404" s="810"/>
      <c r="J404" s="810"/>
      <c r="K404" s="811"/>
    </row>
    <row r="405" spans="1:11" ht="18" customHeight="1">
      <c r="A405" s="807"/>
      <c r="B405" s="812" t="s">
        <v>527</v>
      </c>
      <c r="C405" s="797" t="s">
        <v>528</v>
      </c>
      <c r="D405" s="813" t="s">
        <v>529</v>
      </c>
      <c r="E405" s="797" t="s">
        <v>530</v>
      </c>
      <c r="F405" s="797" t="s">
        <v>531</v>
      </c>
      <c r="G405" s="797"/>
      <c r="H405" s="798"/>
      <c r="I405" s="799"/>
      <c r="J405" s="800" t="s">
        <v>532</v>
      </c>
      <c r="K405" s="801"/>
    </row>
    <row r="406" spans="1:11" ht="18" customHeight="1">
      <c r="A406" s="808"/>
      <c r="B406" s="812"/>
      <c r="C406" s="797"/>
      <c r="D406" s="814"/>
      <c r="E406" s="798"/>
      <c r="F406" s="604" t="s">
        <v>533</v>
      </c>
      <c r="G406" s="604" t="s">
        <v>534</v>
      </c>
      <c r="H406" s="605" t="s">
        <v>535</v>
      </c>
      <c r="I406" s="606" t="s">
        <v>536</v>
      </c>
      <c r="J406" s="802" t="s">
        <v>588</v>
      </c>
      <c r="K406" s="803"/>
    </row>
    <row r="407" spans="1:11" ht="19.5" customHeight="1">
      <c r="A407" s="97" t="s">
        <v>538</v>
      </c>
      <c r="B407" s="98">
        <v>5194</v>
      </c>
      <c r="C407" s="99">
        <v>225</v>
      </c>
      <c r="D407" s="99">
        <v>928</v>
      </c>
      <c r="E407" s="99">
        <f t="shared" ref="E407:E423" si="48">+B407+C407+D407</f>
        <v>6347</v>
      </c>
      <c r="F407" s="99">
        <v>2810</v>
      </c>
      <c r="G407" s="99">
        <v>179</v>
      </c>
      <c r="H407" s="99">
        <v>128</v>
      </c>
      <c r="I407" s="100">
        <f t="shared" ref="I407:I420" si="49">+F407+G407+H407</f>
        <v>3117</v>
      </c>
      <c r="J407" s="101" t="s">
        <v>539</v>
      </c>
      <c r="K407" s="102">
        <v>6779</v>
      </c>
    </row>
    <row r="408" spans="1:11" ht="19.5" customHeight="1">
      <c r="A408" s="103" t="s">
        <v>540</v>
      </c>
      <c r="B408" s="104">
        <v>3607</v>
      </c>
      <c r="C408" s="105">
        <v>363</v>
      </c>
      <c r="D408" s="105">
        <v>1193</v>
      </c>
      <c r="E408" s="105">
        <f t="shared" si="48"/>
        <v>5163</v>
      </c>
      <c r="F408" s="105">
        <v>7968</v>
      </c>
      <c r="G408" s="105">
        <v>284</v>
      </c>
      <c r="H408" s="105">
        <v>455</v>
      </c>
      <c r="I408" s="106">
        <f t="shared" si="49"/>
        <v>8707</v>
      </c>
      <c r="J408" s="107" t="s">
        <v>541</v>
      </c>
      <c r="K408" s="102">
        <v>15285</v>
      </c>
    </row>
    <row r="409" spans="1:11" ht="19.5" customHeight="1">
      <c r="A409" s="103" t="s">
        <v>542</v>
      </c>
      <c r="B409" s="104">
        <v>15115</v>
      </c>
      <c r="C409" s="105">
        <v>1339</v>
      </c>
      <c r="D409" s="105">
        <v>3192</v>
      </c>
      <c r="E409" s="105">
        <f t="shared" si="48"/>
        <v>19646</v>
      </c>
      <c r="F409" s="105">
        <v>15042</v>
      </c>
      <c r="G409" s="105">
        <v>680</v>
      </c>
      <c r="H409" s="105">
        <v>442</v>
      </c>
      <c r="I409" s="106">
        <f t="shared" si="49"/>
        <v>16164</v>
      </c>
      <c r="J409" s="107" t="s">
        <v>543</v>
      </c>
      <c r="K409" s="102">
        <v>2466</v>
      </c>
    </row>
    <row r="410" spans="1:11" ht="19.5" customHeight="1">
      <c r="A410" s="103" t="s">
        <v>544</v>
      </c>
      <c r="B410" s="104">
        <v>16870</v>
      </c>
      <c r="C410" s="105">
        <v>1600</v>
      </c>
      <c r="D410" s="105">
        <v>3145</v>
      </c>
      <c r="E410" s="105">
        <f t="shared" si="48"/>
        <v>21615</v>
      </c>
      <c r="F410" s="105">
        <v>17526</v>
      </c>
      <c r="G410" s="105">
        <v>1113</v>
      </c>
      <c r="H410" s="105">
        <v>611</v>
      </c>
      <c r="I410" s="106">
        <f t="shared" si="49"/>
        <v>19250</v>
      </c>
      <c r="J410" s="107" t="s">
        <v>545</v>
      </c>
      <c r="K410" s="102">
        <v>1643</v>
      </c>
    </row>
    <row r="411" spans="1:11" ht="19.5" customHeight="1">
      <c r="A411" s="103" t="s">
        <v>546</v>
      </c>
      <c r="B411" s="104">
        <v>7288</v>
      </c>
      <c r="C411" s="105">
        <v>1202</v>
      </c>
      <c r="D411" s="105">
        <v>1402</v>
      </c>
      <c r="E411" s="105">
        <f t="shared" si="48"/>
        <v>9892</v>
      </c>
      <c r="F411" s="105">
        <v>11619</v>
      </c>
      <c r="G411" s="105">
        <v>859</v>
      </c>
      <c r="H411" s="105">
        <v>346</v>
      </c>
      <c r="I411" s="106">
        <f t="shared" si="49"/>
        <v>12824</v>
      </c>
      <c r="J411" s="107" t="s">
        <v>547</v>
      </c>
      <c r="K411" s="102">
        <v>2015</v>
      </c>
    </row>
    <row r="412" spans="1:11" ht="19.5" customHeight="1">
      <c r="A412" s="103" t="s">
        <v>548</v>
      </c>
      <c r="B412" s="104">
        <v>9361</v>
      </c>
      <c r="C412" s="105">
        <v>3795</v>
      </c>
      <c r="D412" s="105">
        <v>1165</v>
      </c>
      <c r="E412" s="105">
        <f t="shared" si="48"/>
        <v>14321</v>
      </c>
      <c r="F412" s="105">
        <v>31440</v>
      </c>
      <c r="G412" s="105">
        <v>2130</v>
      </c>
      <c r="H412" s="105">
        <v>887</v>
      </c>
      <c r="I412" s="106">
        <f t="shared" si="49"/>
        <v>34457</v>
      </c>
      <c r="J412" s="107" t="s">
        <v>549</v>
      </c>
      <c r="K412" s="102">
        <v>7067</v>
      </c>
    </row>
    <row r="413" spans="1:11" ht="19.5" customHeight="1">
      <c r="A413" s="103" t="s">
        <v>550</v>
      </c>
      <c r="B413" s="104">
        <v>4286</v>
      </c>
      <c r="C413" s="105">
        <v>929</v>
      </c>
      <c r="D413" s="105">
        <v>733</v>
      </c>
      <c r="E413" s="105">
        <f t="shared" si="48"/>
        <v>5948</v>
      </c>
      <c r="F413" s="105">
        <v>6613</v>
      </c>
      <c r="G413" s="105">
        <v>739</v>
      </c>
      <c r="H413" s="105">
        <v>269</v>
      </c>
      <c r="I413" s="106">
        <f t="shared" si="49"/>
        <v>7621</v>
      </c>
      <c r="J413" s="107" t="s">
        <v>551</v>
      </c>
      <c r="K413" s="102">
        <v>17900</v>
      </c>
    </row>
    <row r="414" spans="1:11" ht="19.5" customHeight="1">
      <c r="A414" s="103" t="s">
        <v>552</v>
      </c>
      <c r="B414" s="104">
        <v>14919</v>
      </c>
      <c r="C414" s="105">
        <v>2274</v>
      </c>
      <c r="D414" s="105">
        <v>2096</v>
      </c>
      <c r="E414" s="105">
        <f t="shared" si="48"/>
        <v>19289</v>
      </c>
      <c r="F414" s="105">
        <v>19843</v>
      </c>
      <c r="G414" s="105">
        <v>1267</v>
      </c>
      <c r="H414" s="105">
        <v>609</v>
      </c>
      <c r="I414" s="106">
        <f t="shared" si="49"/>
        <v>21719</v>
      </c>
      <c r="J414" s="107" t="s">
        <v>553</v>
      </c>
      <c r="K414" s="102">
        <v>15549</v>
      </c>
    </row>
    <row r="415" spans="1:11" ht="19.5" customHeight="1">
      <c r="A415" s="103" t="s">
        <v>554</v>
      </c>
      <c r="B415" s="104">
        <v>2455</v>
      </c>
      <c r="C415" s="105">
        <v>338</v>
      </c>
      <c r="D415" s="105">
        <v>463</v>
      </c>
      <c r="E415" s="105">
        <f t="shared" si="48"/>
        <v>3256</v>
      </c>
      <c r="F415" s="105">
        <v>2177</v>
      </c>
      <c r="G415" s="105">
        <v>221</v>
      </c>
      <c r="H415" s="105">
        <v>112</v>
      </c>
      <c r="I415" s="106">
        <f t="shared" si="49"/>
        <v>2510</v>
      </c>
      <c r="J415" s="107" t="s">
        <v>555</v>
      </c>
      <c r="K415" s="102">
        <v>14170</v>
      </c>
    </row>
    <row r="416" spans="1:11" ht="19.5" customHeight="1">
      <c r="A416" s="103" t="s">
        <v>556</v>
      </c>
      <c r="B416" s="104">
        <v>45948</v>
      </c>
      <c r="C416" s="105">
        <v>12139</v>
      </c>
      <c r="D416" s="105">
        <v>10616</v>
      </c>
      <c r="E416" s="105">
        <f t="shared" si="48"/>
        <v>68703</v>
      </c>
      <c r="F416" s="105">
        <v>85262</v>
      </c>
      <c r="G416" s="105">
        <v>6076</v>
      </c>
      <c r="H416" s="105">
        <v>6312</v>
      </c>
      <c r="I416" s="106">
        <f t="shared" si="49"/>
        <v>97650</v>
      </c>
      <c r="J416" s="107" t="s">
        <v>557</v>
      </c>
      <c r="K416" s="102">
        <v>15052</v>
      </c>
    </row>
    <row r="417" spans="1:11" ht="19.5" customHeight="1">
      <c r="A417" s="103" t="s">
        <v>559</v>
      </c>
      <c r="B417" s="104">
        <v>11329</v>
      </c>
      <c r="C417" s="105">
        <v>2</v>
      </c>
      <c r="D417" s="105">
        <v>565</v>
      </c>
      <c r="E417" s="105">
        <f t="shared" si="48"/>
        <v>11896</v>
      </c>
      <c r="F417" s="105">
        <v>110</v>
      </c>
      <c r="G417" s="105">
        <v>12</v>
      </c>
      <c r="H417" s="105">
        <v>74</v>
      </c>
      <c r="I417" s="106">
        <f t="shared" si="49"/>
        <v>196</v>
      </c>
      <c r="J417" s="131"/>
      <c r="K417" s="132"/>
    </row>
    <row r="418" spans="1:11" ht="19.5" customHeight="1">
      <c r="A418" s="103" t="s">
        <v>560</v>
      </c>
      <c r="B418" s="104">
        <v>43812</v>
      </c>
      <c r="C418" s="105">
        <v>52161</v>
      </c>
      <c r="D418" s="105">
        <v>7022</v>
      </c>
      <c r="E418" s="105">
        <f t="shared" si="48"/>
        <v>102995</v>
      </c>
      <c r="F418" s="105">
        <v>173111</v>
      </c>
      <c r="G418" s="105">
        <v>41679</v>
      </c>
      <c r="H418" s="105">
        <v>7372</v>
      </c>
      <c r="I418" s="106">
        <f t="shared" si="49"/>
        <v>222162</v>
      </c>
      <c r="J418" s="131"/>
      <c r="K418" s="109"/>
    </row>
    <row r="419" spans="1:11" ht="19.5" customHeight="1">
      <c r="A419" s="103" t="s">
        <v>561</v>
      </c>
      <c r="B419" s="104">
        <v>1712</v>
      </c>
      <c r="C419" s="105">
        <v>0</v>
      </c>
      <c r="D419" s="105">
        <v>289</v>
      </c>
      <c r="E419" s="105">
        <f t="shared" si="48"/>
        <v>2001</v>
      </c>
      <c r="F419" s="105">
        <v>6778</v>
      </c>
      <c r="G419" s="105">
        <v>723</v>
      </c>
      <c r="H419" s="105">
        <v>503</v>
      </c>
      <c r="I419" s="106">
        <f t="shared" si="49"/>
        <v>8004</v>
      </c>
      <c r="J419" s="131"/>
      <c r="K419" s="109"/>
    </row>
    <row r="420" spans="1:11" ht="19.5" customHeight="1">
      <c r="A420" s="103" t="s">
        <v>1194</v>
      </c>
      <c r="B420" s="104">
        <v>4106</v>
      </c>
      <c r="C420" s="105">
        <v>0</v>
      </c>
      <c r="D420" s="105">
        <v>191</v>
      </c>
      <c r="E420" s="105">
        <f t="shared" si="48"/>
        <v>4297</v>
      </c>
      <c r="F420" s="105">
        <v>12619</v>
      </c>
      <c r="G420" s="105">
        <v>1</v>
      </c>
      <c r="H420" s="105">
        <v>26</v>
      </c>
      <c r="I420" s="106">
        <f t="shared" si="49"/>
        <v>12646</v>
      </c>
      <c r="J420" s="131"/>
      <c r="K420" s="109"/>
    </row>
    <row r="421" spans="1:11" ht="19.5" customHeight="1">
      <c r="A421" s="103" t="s">
        <v>562</v>
      </c>
      <c r="B421" s="104">
        <v>461</v>
      </c>
      <c r="C421" s="105">
        <v>0</v>
      </c>
      <c r="D421" s="105">
        <v>0</v>
      </c>
      <c r="E421" s="105">
        <f t="shared" si="48"/>
        <v>461</v>
      </c>
      <c r="F421" s="105">
        <v>113</v>
      </c>
      <c r="G421" s="105">
        <v>0</v>
      </c>
      <c r="H421" s="105">
        <v>35</v>
      </c>
      <c r="I421" s="106">
        <f>F421+G421+H421</f>
        <v>148</v>
      </c>
      <c r="J421" s="131"/>
      <c r="K421" s="109"/>
    </row>
    <row r="422" spans="1:11" ht="19.5" customHeight="1">
      <c r="A422" s="103" t="s">
        <v>563</v>
      </c>
      <c r="B422" s="104">
        <v>5984</v>
      </c>
      <c r="C422" s="105">
        <v>0</v>
      </c>
      <c r="D422" s="105">
        <v>466</v>
      </c>
      <c r="E422" s="105">
        <f t="shared" si="48"/>
        <v>6450</v>
      </c>
      <c r="F422" s="105">
        <v>22646</v>
      </c>
      <c r="G422" s="105">
        <v>8</v>
      </c>
      <c r="H422" s="105">
        <v>750</v>
      </c>
      <c r="I422" s="106">
        <f>+F422+G422+H422</f>
        <v>23404</v>
      </c>
      <c r="J422" s="131"/>
      <c r="K422" s="109"/>
    </row>
    <row r="423" spans="1:11" ht="19.5" customHeight="1">
      <c r="A423" s="110" t="s">
        <v>564</v>
      </c>
      <c r="B423" s="111">
        <f>17+24</f>
        <v>41</v>
      </c>
      <c r="C423" s="112">
        <v>0</v>
      </c>
      <c r="D423" s="112">
        <v>0</v>
      </c>
      <c r="E423" s="112">
        <f t="shared" si="48"/>
        <v>41</v>
      </c>
      <c r="F423" s="112">
        <v>266</v>
      </c>
      <c r="G423" s="112">
        <v>4</v>
      </c>
      <c r="H423" s="112">
        <v>0</v>
      </c>
      <c r="I423" s="113">
        <f>+F423+G423+H423</f>
        <v>270</v>
      </c>
      <c r="J423" s="133"/>
      <c r="K423" s="134"/>
    </row>
    <row r="424" spans="1:11" ht="19.5" customHeight="1" thickBot="1">
      <c r="A424" s="128" t="s">
        <v>565</v>
      </c>
      <c r="B424" s="115">
        <f t="shared" ref="B424:I424" si="50">SUM(B407:B423)</f>
        <v>192488</v>
      </c>
      <c r="C424" s="116">
        <f t="shared" si="50"/>
        <v>76367</v>
      </c>
      <c r="D424" s="116">
        <f t="shared" si="50"/>
        <v>33466</v>
      </c>
      <c r="E424" s="116">
        <f t="shared" si="50"/>
        <v>302321</v>
      </c>
      <c r="F424" s="116">
        <f t="shared" si="50"/>
        <v>415943</v>
      </c>
      <c r="G424" s="117">
        <f t="shared" si="50"/>
        <v>55975</v>
      </c>
      <c r="H424" s="116">
        <f t="shared" si="50"/>
        <v>18931</v>
      </c>
      <c r="I424" s="118">
        <f t="shared" si="50"/>
        <v>490849</v>
      </c>
      <c r="J424" s="119" t="s">
        <v>566</v>
      </c>
      <c r="K424" s="120">
        <f>SUM(K407:K423)</f>
        <v>97926</v>
      </c>
    </row>
    <row r="425" spans="1:11" ht="9" customHeight="1">
      <c r="A425" s="121"/>
      <c r="B425" s="104"/>
      <c r="C425" s="104"/>
      <c r="D425" s="104"/>
      <c r="E425" s="122"/>
      <c r="F425" s="104"/>
      <c r="G425" s="122"/>
      <c r="H425" s="122"/>
      <c r="I425" s="104"/>
      <c r="J425" s="93"/>
      <c r="K425" s="123"/>
    </row>
    <row r="426" spans="1:11" ht="16.5">
      <c r="A426" s="91"/>
      <c r="B426" s="91"/>
      <c r="C426" s="91"/>
      <c r="D426" s="92"/>
      <c r="E426" s="93"/>
      <c r="F426" s="93"/>
      <c r="G426" s="93"/>
      <c r="H426" s="93"/>
      <c r="I426" s="93"/>
      <c r="J426" s="94"/>
      <c r="K426" s="94"/>
    </row>
  </sheetData>
  <mergeCells count="202">
    <mergeCell ref="A31:C31"/>
    <mergeCell ref="J31:K31"/>
    <mergeCell ref="A32:A34"/>
    <mergeCell ref="B32:E32"/>
    <mergeCell ref="F32:K32"/>
    <mergeCell ref="B33:B34"/>
    <mergeCell ref="C33:C34"/>
    <mergeCell ref="D33:D34"/>
    <mergeCell ref="E33:E34"/>
    <mergeCell ref="F33:I33"/>
    <mergeCell ref="J33:K33"/>
    <mergeCell ref="J34:K34"/>
    <mergeCell ref="A3:C3"/>
    <mergeCell ref="J3:K3"/>
    <mergeCell ref="A4:A6"/>
    <mergeCell ref="B4:E4"/>
    <mergeCell ref="F4:K4"/>
    <mergeCell ref="B5:B6"/>
    <mergeCell ref="C5:C6"/>
    <mergeCell ref="D5:D6"/>
    <mergeCell ref="E5:E6"/>
    <mergeCell ref="F5:I5"/>
    <mergeCell ref="J5:K5"/>
    <mergeCell ref="J6:K6"/>
    <mergeCell ref="A58:A60"/>
    <mergeCell ref="B58:E58"/>
    <mergeCell ref="F58:K58"/>
    <mergeCell ref="B59:B60"/>
    <mergeCell ref="C59:C60"/>
    <mergeCell ref="D59:D60"/>
    <mergeCell ref="E59:E60"/>
    <mergeCell ref="F59:I59"/>
    <mergeCell ref="J59:K59"/>
    <mergeCell ref="J60:K60"/>
    <mergeCell ref="A57:C57"/>
    <mergeCell ref="J57:K57"/>
    <mergeCell ref="A109:C109"/>
    <mergeCell ref="J109:K109"/>
    <mergeCell ref="A110:A112"/>
    <mergeCell ref="B110:E110"/>
    <mergeCell ref="F110:K110"/>
    <mergeCell ref="B111:B112"/>
    <mergeCell ref="C111:C112"/>
    <mergeCell ref="D111:D112"/>
    <mergeCell ref="E111:E112"/>
    <mergeCell ref="F111:I111"/>
    <mergeCell ref="A83:C83"/>
    <mergeCell ref="J83:K83"/>
    <mergeCell ref="A84:A86"/>
    <mergeCell ref="B84:E84"/>
    <mergeCell ref="F84:K84"/>
    <mergeCell ref="B85:B86"/>
    <mergeCell ref="C85:C86"/>
    <mergeCell ref="D85:D86"/>
    <mergeCell ref="E85:E86"/>
    <mergeCell ref="F85:I85"/>
    <mergeCell ref="J85:K85"/>
    <mergeCell ref="J86:K86"/>
    <mergeCell ref="J111:K111"/>
    <mergeCell ref="J112:K112"/>
    <mergeCell ref="A134:A136"/>
    <mergeCell ref="B134:E134"/>
    <mergeCell ref="F134:K134"/>
    <mergeCell ref="B135:B136"/>
    <mergeCell ref="C135:C136"/>
    <mergeCell ref="D135:D136"/>
    <mergeCell ref="E135:E136"/>
    <mergeCell ref="F135:I135"/>
    <mergeCell ref="J135:K135"/>
    <mergeCell ref="J136:K136"/>
    <mergeCell ref="A133:C133"/>
    <mergeCell ref="J133:K133"/>
    <mergeCell ref="A183:C183"/>
    <mergeCell ref="J183:K183"/>
    <mergeCell ref="A184:A186"/>
    <mergeCell ref="B184:E184"/>
    <mergeCell ref="F184:K184"/>
    <mergeCell ref="B185:B186"/>
    <mergeCell ref="C185:C186"/>
    <mergeCell ref="D185:D186"/>
    <mergeCell ref="E185:E186"/>
    <mergeCell ref="F185:I185"/>
    <mergeCell ref="J185:K185"/>
    <mergeCell ref="J186:K186"/>
    <mergeCell ref="A159:C159"/>
    <mergeCell ref="J159:K159"/>
    <mergeCell ref="A160:A162"/>
    <mergeCell ref="B160:E160"/>
    <mergeCell ref="F160:K160"/>
    <mergeCell ref="B161:B162"/>
    <mergeCell ref="C161:C162"/>
    <mergeCell ref="D161:D162"/>
    <mergeCell ref="E161:E162"/>
    <mergeCell ref="F161:I161"/>
    <mergeCell ref="J161:K161"/>
    <mergeCell ref="J162:K162"/>
    <mergeCell ref="A209:A211"/>
    <mergeCell ref="B209:E209"/>
    <mergeCell ref="F209:K209"/>
    <mergeCell ref="B210:B211"/>
    <mergeCell ref="C210:C211"/>
    <mergeCell ref="D210:D211"/>
    <mergeCell ref="E210:E211"/>
    <mergeCell ref="F210:I210"/>
    <mergeCell ref="J210:K210"/>
    <mergeCell ref="J211:K211"/>
    <mergeCell ref="A208:C208"/>
    <mergeCell ref="J208:K208"/>
    <mergeCell ref="A257:C257"/>
    <mergeCell ref="J257:K257"/>
    <mergeCell ref="A258:A260"/>
    <mergeCell ref="B258:E258"/>
    <mergeCell ref="F258:K258"/>
    <mergeCell ref="B259:B260"/>
    <mergeCell ref="C259:C260"/>
    <mergeCell ref="D259:D260"/>
    <mergeCell ref="E259:E260"/>
    <mergeCell ref="F259:I259"/>
    <mergeCell ref="A232:C232"/>
    <mergeCell ref="J232:K232"/>
    <mergeCell ref="A233:A235"/>
    <mergeCell ref="B233:E233"/>
    <mergeCell ref="F233:K233"/>
    <mergeCell ref="B234:B235"/>
    <mergeCell ref="C234:C235"/>
    <mergeCell ref="D234:D235"/>
    <mergeCell ref="E234:E235"/>
    <mergeCell ref="F234:I234"/>
    <mergeCell ref="J234:K234"/>
    <mergeCell ref="J235:K235"/>
    <mergeCell ref="J259:K259"/>
    <mergeCell ref="J260:K260"/>
    <mergeCell ref="A282:A284"/>
    <mergeCell ref="B282:E282"/>
    <mergeCell ref="F282:K282"/>
    <mergeCell ref="B283:B284"/>
    <mergeCell ref="C283:C284"/>
    <mergeCell ref="D283:D284"/>
    <mergeCell ref="E283:E284"/>
    <mergeCell ref="F283:I283"/>
    <mergeCell ref="J283:K283"/>
    <mergeCell ref="J284:K284"/>
    <mergeCell ref="A281:C281"/>
    <mergeCell ref="J281:K281"/>
    <mergeCell ref="A330:C330"/>
    <mergeCell ref="J330:K330"/>
    <mergeCell ref="A331:A333"/>
    <mergeCell ref="B331:E331"/>
    <mergeCell ref="F331:K331"/>
    <mergeCell ref="B332:B333"/>
    <mergeCell ref="C332:C333"/>
    <mergeCell ref="D332:D333"/>
    <mergeCell ref="E332:E333"/>
    <mergeCell ref="F332:I332"/>
    <mergeCell ref="J332:K332"/>
    <mergeCell ref="J333:K333"/>
    <mergeCell ref="A306:C306"/>
    <mergeCell ref="J306:K306"/>
    <mergeCell ref="A307:A309"/>
    <mergeCell ref="B307:E307"/>
    <mergeCell ref="F307:K307"/>
    <mergeCell ref="B308:B309"/>
    <mergeCell ref="C308:C309"/>
    <mergeCell ref="D308:D309"/>
    <mergeCell ref="E308:E309"/>
    <mergeCell ref="F308:I308"/>
    <mergeCell ref="J308:K308"/>
    <mergeCell ref="J309:K309"/>
    <mergeCell ref="A355:C355"/>
    <mergeCell ref="J355:K355"/>
    <mergeCell ref="A379:C379"/>
    <mergeCell ref="J379:K379"/>
    <mergeCell ref="A380:A382"/>
    <mergeCell ref="B380:E380"/>
    <mergeCell ref="F380:K380"/>
    <mergeCell ref="B381:B382"/>
    <mergeCell ref="C381:C382"/>
    <mergeCell ref="D381:D382"/>
    <mergeCell ref="E381:E382"/>
    <mergeCell ref="F381:I381"/>
    <mergeCell ref="A356:A358"/>
    <mergeCell ref="B356:E356"/>
    <mergeCell ref="F356:K356"/>
    <mergeCell ref="B357:B358"/>
    <mergeCell ref="C357:C358"/>
    <mergeCell ref="D357:D358"/>
    <mergeCell ref="E357:E358"/>
    <mergeCell ref="F357:I357"/>
    <mergeCell ref="J357:K357"/>
    <mergeCell ref="J358:K358"/>
    <mergeCell ref="E405:E406"/>
    <mergeCell ref="F405:I405"/>
    <mergeCell ref="J405:K405"/>
    <mergeCell ref="J406:K406"/>
    <mergeCell ref="J381:K381"/>
    <mergeCell ref="J382:K382"/>
    <mergeCell ref="A404:A406"/>
    <mergeCell ref="B404:E404"/>
    <mergeCell ref="F404:K404"/>
    <mergeCell ref="B405:B406"/>
    <mergeCell ref="C405:C406"/>
    <mergeCell ref="D405:D406"/>
  </mergeCells>
  <phoneticPr fontId="3"/>
  <pageMargins left="0.75" right="0.75" top="0.59" bottom="0.49" header="0.51200000000000001" footer="0.42"/>
  <pageSetup paperSize="9" scale="82" orientation="portrait" r:id="rId1"/>
  <headerFooter alignWithMargins="0"/>
  <rowBreaks count="1" manualBreakCount="1">
    <brk id="74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view="pageBreakPreview" zoomScale="117" zoomScaleNormal="100" zoomScaleSheetLayoutView="130" workbookViewId="0">
      <selection activeCell="N9" sqref="N9"/>
    </sheetView>
  </sheetViews>
  <sheetFormatPr defaultColWidth="9" defaultRowHeight="12"/>
  <cols>
    <col min="1" max="1" width="2.36328125" style="1" customWidth="1"/>
    <col min="2" max="2" width="4.6328125" style="1" customWidth="1"/>
    <col min="3" max="3" width="13.36328125" style="1" customWidth="1"/>
    <col min="4" max="4" width="8.6328125" style="1" customWidth="1"/>
    <col min="5" max="9" width="7.90625" style="1" hidden="1" customWidth="1"/>
    <col min="10" max="27" width="7.90625" style="1" customWidth="1"/>
    <col min="28" max="28" width="1.36328125" style="1" customWidth="1"/>
    <col min="29" max="16384" width="9" style="1"/>
  </cols>
  <sheetData>
    <row r="1" spans="1:28" ht="24" customHeight="1">
      <c r="B1" s="819" t="s">
        <v>491</v>
      </c>
      <c r="C1" s="819"/>
      <c r="D1" s="819"/>
      <c r="E1" s="819"/>
      <c r="F1" s="819"/>
      <c r="G1" s="819"/>
      <c r="H1" s="819"/>
      <c r="I1" s="819"/>
      <c r="J1" s="819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8" ht="24" customHeight="1" thickBot="1"/>
    <row r="3" spans="1:28" ht="30" customHeight="1" thickBot="1">
      <c r="A3" s="592"/>
      <c r="B3" s="991" t="s">
        <v>492</v>
      </c>
      <c r="C3" s="992"/>
      <c r="D3" s="992"/>
      <c r="E3" s="993" t="s">
        <v>493</v>
      </c>
      <c r="F3" s="993" t="s">
        <v>494</v>
      </c>
      <c r="G3" s="993" t="s">
        <v>495</v>
      </c>
      <c r="H3" s="994" t="s">
        <v>496</v>
      </c>
      <c r="I3" s="993" t="s">
        <v>497</v>
      </c>
      <c r="J3" s="994" t="s">
        <v>499</v>
      </c>
      <c r="K3" s="994" t="s">
        <v>500</v>
      </c>
      <c r="L3" s="994" t="s">
        <v>501</v>
      </c>
      <c r="M3" s="994" t="s">
        <v>502</v>
      </c>
      <c r="N3" s="994" t="s">
        <v>503</v>
      </c>
      <c r="O3" s="994" t="s">
        <v>504</v>
      </c>
      <c r="P3" s="994" t="s">
        <v>505</v>
      </c>
      <c r="Q3" s="994" t="s">
        <v>506</v>
      </c>
      <c r="R3" s="994" t="s">
        <v>507</v>
      </c>
      <c r="S3" s="994" t="s">
        <v>508</v>
      </c>
      <c r="T3" s="994" t="s">
        <v>509</v>
      </c>
      <c r="U3" s="994" t="s">
        <v>908</v>
      </c>
      <c r="V3" s="995" t="s">
        <v>1017</v>
      </c>
      <c r="W3" s="420" t="s">
        <v>1019</v>
      </c>
      <c r="X3" s="420" t="s">
        <v>1132</v>
      </c>
      <c r="Y3" s="541" t="s">
        <v>1169</v>
      </c>
      <c r="Z3" s="420" t="s">
        <v>1180</v>
      </c>
      <c r="AA3" s="541" t="s">
        <v>1181</v>
      </c>
      <c r="AB3" s="19"/>
    </row>
    <row r="4" spans="1:28" ht="24" customHeight="1" thickTop="1">
      <c r="A4" s="592"/>
      <c r="B4" s="996" t="s">
        <v>510</v>
      </c>
      <c r="C4" s="997"/>
      <c r="D4" s="997"/>
      <c r="E4" s="998">
        <v>16</v>
      </c>
      <c r="F4" s="998">
        <v>16</v>
      </c>
      <c r="G4" s="998">
        <v>16</v>
      </c>
      <c r="H4" s="998">
        <v>24</v>
      </c>
      <c r="I4" s="998">
        <v>25</v>
      </c>
      <c r="J4" s="999">
        <v>25</v>
      </c>
      <c r="K4" s="999">
        <v>25</v>
      </c>
      <c r="L4" s="999">
        <v>25</v>
      </c>
      <c r="M4" s="999">
        <v>25</v>
      </c>
      <c r="N4" s="1000">
        <v>25</v>
      </c>
      <c r="O4" s="1000">
        <v>25</v>
      </c>
      <c r="P4" s="1000">
        <v>25</v>
      </c>
      <c r="Q4" s="1000">
        <v>25</v>
      </c>
      <c r="R4" s="1000">
        <v>25</v>
      </c>
      <c r="S4" s="1000">
        <v>25</v>
      </c>
      <c r="T4" s="1000">
        <v>25</v>
      </c>
      <c r="U4" s="1000">
        <v>25</v>
      </c>
      <c r="V4" s="1001">
        <v>25</v>
      </c>
      <c r="W4" s="421">
        <v>25</v>
      </c>
      <c r="X4" s="421">
        <v>25</v>
      </c>
      <c r="Y4" s="542">
        <v>25</v>
      </c>
      <c r="Z4" s="1002">
        <v>25</v>
      </c>
      <c r="AA4" s="1003">
        <v>25</v>
      </c>
    </row>
    <row r="5" spans="1:28" ht="24" customHeight="1">
      <c r="A5" s="592"/>
      <c r="B5" s="1004" t="s">
        <v>511</v>
      </c>
      <c r="C5" s="1005"/>
      <c r="D5" s="1006" t="s">
        <v>512</v>
      </c>
      <c r="E5" s="1007">
        <v>14455</v>
      </c>
      <c r="F5" s="1007">
        <v>14530</v>
      </c>
      <c r="G5" s="1007">
        <v>14434</v>
      </c>
      <c r="H5" s="1007">
        <v>21458</v>
      </c>
      <c r="I5" s="1007">
        <v>23900</v>
      </c>
      <c r="J5" s="1008">
        <v>26901</v>
      </c>
      <c r="K5" s="1008">
        <v>37264</v>
      </c>
      <c r="L5" s="1008">
        <v>39455</v>
      </c>
      <c r="M5" s="1008">
        <v>42703</v>
      </c>
      <c r="N5" s="1009">
        <v>44003</v>
      </c>
      <c r="O5" s="1009">
        <v>47444</v>
      </c>
      <c r="P5" s="1009">
        <v>48547</v>
      </c>
      <c r="Q5" s="1009">
        <v>44725</v>
      </c>
      <c r="R5" s="1009">
        <v>50732</v>
      </c>
      <c r="S5" s="1009">
        <v>50750</v>
      </c>
      <c r="T5" s="1009">
        <v>49288</v>
      </c>
      <c r="U5" s="1009">
        <v>51265</v>
      </c>
      <c r="V5" s="1008">
        <v>47929</v>
      </c>
      <c r="W5" s="422">
        <v>42315</v>
      </c>
      <c r="X5" s="422">
        <v>33668</v>
      </c>
      <c r="Y5" s="543">
        <v>37841</v>
      </c>
      <c r="Z5" s="422">
        <v>39494</v>
      </c>
      <c r="AA5" s="1010">
        <v>45244</v>
      </c>
    </row>
    <row r="6" spans="1:28" ht="24" customHeight="1">
      <c r="A6" s="592"/>
      <c r="B6" s="1011"/>
      <c r="C6" s="1012"/>
      <c r="D6" s="1006" t="s">
        <v>513</v>
      </c>
      <c r="E6" s="1007">
        <v>253861</v>
      </c>
      <c r="F6" s="1007">
        <v>246479</v>
      </c>
      <c r="G6" s="1007">
        <v>246067</v>
      </c>
      <c r="H6" s="1007">
        <v>386824</v>
      </c>
      <c r="I6" s="1007">
        <v>405468</v>
      </c>
      <c r="J6" s="1008">
        <v>427019</v>
      </c>
      <c r="K6" s="1008">
        <v>452574</v>
      </c>
      <c r="L6" s="1008">
        <v>453427</v>
      </c>
      <c r="M6" s="1008">
        <v>446954</v>
      </c>
      <c r="N6" s="1009">
        <v>436425</v>
      </c>
      <c r="O6" s="1009">
        <v>471087</v>
      </c>
      <c r="P6" s="1009">
        <v>447077</v>
      </c>
      <c r="Q6" s="1009">
        <v>413226</v>
      </c>
      <c r="R6" s="1009">
        <v>450902</v>
      </c>
      <c r="S6" s="1009">
        <v>457776</v>
      </c>
      <c r="T6" s="1009">
        <v>458747</v>
      </c>
      <c r="U6" s="1009">
        <v>456099</v>
      </c>
      <c r="V6" s="1009">
        <v>427501</v>
      </c>
      <c r="W6" s="422">
        <v>292208</v>
      </c>
      <c r="X6" s="422">
        <v>283421</v>
      </c>
      <c r="Y6" s="543">
        <v>334644</v>
      </c>
      <c r="Z6" s="422">
        <v>372548</v>
      </c>
      <c r="AA6" s="1010">
        <v>395287</v>
      </c>
    </row>
    <row r="7" spans="1:28" ht="24" customHeight="1">
      <c r="A7" s="592"/>
      <c r="B7" s="1013" t="s">
        <v>514</v>
      </c>
      <c r="C7" s="1014" t="s">
        <v>515</v>
      </c>
      <c r="D7" s="1006" t="s">
        <v>512</v>
      </c>
      <c r="E7" s="1008">
        <v>1113</v>
      </c>
      <c r="F7" s="1008">
        <v>1250</v>
      </c>
      <c r="G7" s="1008">
        <v>1297</v>
      </c>
      <c r="H7" s="1008">
        <v>2011</v>
      </c>
      <c r="I7" s="1008">
        <v>1935</v>
      </c>
      <c r="J7" s="1008">
        <v>2172</v>
      </c>
      <c r="K7" s="1008">
        <v>2724</v>
      </c>
      <c r="L7" s="1008">
        <v>2700</v>
      </c>
      <c r="M7" s="1008">
        <v>2710</v>
      </c>
      <c r="N7" s="1009">
        <v>2916</v>
      </c>
      <c r="O7" s="1009">
        <v>2681</v>
      </c>
      <c r="P7" s="1009">
        <v>2709</v>
      </c>
      <c r="Q7" s="1009">
        <v>2511</v>
      </c>
      <c r="R7" s="1009">
        <v>2676</v>
      </c>
      <c r="S7" s="1009">
        <v>3119</v>
      </c>
      <c r="T7" s="1009">
        <v>2800</v>
      </c>
      <c r="U7" s="1009">
        <v>2763</v>
      </c>
      <c r="V7" s="1009">
        <v>2329</v>
      </c>
      <c r="W7" s="422">
        <v>1955</v>
      </c>
      <c r="X7" s="422">
        <v>2076</v>
      </c>
      <c r="Y7" s="543">
        <v>2542</v>
      </c>
      <c r="Z7" s="422">
        <v>2630</v>
      </c>
      <c r="AA7" s="1010">
        <v>2647</v>
      </c>
    </row>
    <row r="8" spans="1:28" ht="24" customHeight="1">
      <c r="A8" s="592"/>
      <c r="B8" s="1015"/>
      <c r="C8" s="1014"/>
      <c r="D8" s="1006" t="s">
        <v>513</v>
      </c>
      <c r="E8" s="1008">
        <v>32785</v>
      </c>
      <c r="F8" s="1008">
        <v>34732</v>
      </c>
      <c r="G8" s="1008">
        <v>33554</v>
      </c>
      <c r="H8" s="1008">
        <v>45895</v>
      </c>
      <c r="I8" s="1008">
        <v>43208</v>
      </c>
      <c r="J8" s="1008">
        <v>51503</v>
      </c>
      <c r="K8" s="1008">
        <v>54175</v>
      </c>
      <c r="L8" s="1008">
        <v>52702</v>
      </c>
      <c r="M8" s="1008">
        <v>54425</v>
      </c>
      <c r="N8" s="1009">
        <v>51652</v>
      </c>
      <c r="O8" s="1009">
        <v>50611</v>
      </c>
      <c r="P8" s="1009">
        <v>51147</v>
      </c>
      <c r="Q8" s="1009">
        <v>45172</v>
      </c>
      <c r="R8" s="1009">
        <v>49777</v>
      </c>
      <c r="S8" s="1009">
        <v>49153</v>
      </c>
      <c r="T8" s="1009">
        <v>47622</v>
      </c>
      <c r="U8" s="1009">
        <v>48369</v>
      </c>
      <c r="V8" s="1009">
        <v>47622</v>
      </c>
      <c r="W8" s="422">
        <v>27911</v>
      </c>
      <c r="X8" s="422">
        <v>28704</v>
      </c>
      <c r="Y8" s="543">
        <v>35025</v>
      </c>
      <c r="Z8" s="422">
        <v>36760</v>
      </c>
      <c r="AA8" s="1010">
        <v>37202</v>
      </c>
    </row>
    <row r="9" spans="1:28" ht="24" customHeight="1">
      <c r="A9" s="592"/>
      <c r="B9" s="1015"/>
      <c r="C9" s="1016" t="s">
        <v>516</v>
      </c>
      <c r="D9" s="1006" t="s">
        <v>512</v>
      </c>
      <c r="E9" s="1008">
        <v>831</v>
      </c>
      <c r="F9" s="1008">
        <v>768</v>
      </c>
      <c r="G9" s="1008">
        <v>590</v>
      </c>
      <c r="H9" s="1008">
        <v>717</v>
      </c>
      <c r="I9" s="1008">
        <v>675</v>
      </c>
      <c r="J9" s="1008">
        <v>873</v>
      </c>
      <c r="K9" s="1017"/>
      <c r="L9" s="1017"/>
      <c r="M9" s="1017"/>
      <c r="N9" s="1018"/>
      <c r="O9" s="1018"/>
      <c r="P9" s="1018"/>
      <c r="Q9" s="1018"/>
      <c r="R9" s="1018"/>
      <c r="S9" s="1018"/>
      <c r="T9" s="1018"/>
      <c r="U9" s="1018"/>
      <c r="V9" s="1018"/>
      <c r="W9" s="423"/>
      <c r="X9" s="423"/>
      <c r="Y9" s="544"/>
      <c r="Z9" s="423"/>
      <c r="AA9" s="544"/>
      <c r="AB9" s="19"/>
    </row>
    <row r="10" spans="1:28" ht="24" customHeight="1">
      <c r="A10" s="592"/>
      <c r="B10" s="1015"/>
      <c r="C10" s="1014"/>
      <c r="D10" s="1006" t="s">
        <v>513</v>
      </c>
      <c r="E10" s="1008">
        <v>30701</v>
      </c>
      <c r="F10" s="1008">
        <v>25807</v>
      </c>
      <c r="G10" s="1008">
        <v>24112</v>
      </c>
      <c r="H10" s="1008">
        <v>22816</v>
      </c>
      <c r="I10" s="1008">
        <v>22813</v>
      </c>
      <c r="J10" s="1008">
        <v>24582</v>
      </c>
      <c r="K10" s="1017"/>
      <c r="L10" s="1017"/>
      <c r="M10" s="1017"/>
      <c r="N10" s="1018"/>
      <c r="O10" s="1018"/>
      <c r="P10" s="1018"/>
      <c r="Q10" s="1018"/>
      <c r="R10" s="1018"/>
      <c r="S10" s="1018"/>
      <c r="T10" s="1018"/>
      <c r="U10" s="1018"/>
      <c r="V10" s="1018"/>
      <c r="W10" s="423"/>
      <c r="X10" s="423"/>
      <c r="Y10" s="544"/>
      <c r="Z10" s="423"/>
      <c r="AA10" s="544"/>
      <c r="AB10" s="19"/>
    </row>
    <row r="11" spans="1:28" ht="24" customHeight="1">
      <c r="A11" s="592"/>
      <c r="B11" s="1015"/>
      <c r="C11" s="1019" t="s">
        <v>517</v>
      </c>
      <c r="D11" s="1006" t="s">
        <v>512</v>
      </c>
      <c r="E11" s="1020"/>
      <c r="F11" s="1020"/>
      <c r="G11" s="1020"/>
      <c r="H11" s="1020"/>
      <c r="I11" s="1020"/>
      <c r="J11" s="1020"/>
      <c r="K11" s="1008">
        <v>262</v>
      </c>
      <c r="L11" s="1008">
        <v>159</v>
      </c>
      <c r="M11" s="1008">
        <v>155</v>
      </c>
      <c r="N11" s="1009">
        <v>139</v>
      </c>
      <c r="O11" s="1009">
        <v>129</v>
      </c>
      <c r="P11" s="1009">
        <v>106</v>
      </c>
      <c r="Q11" s="1009">
        <v>148</v>
      </c>
      <c r="R11" s="1009">
        <v>110</v>
      </c>
      <c r="S11" s="1009">
        <v>107</v>
      </c>
      <c r="T11" s="1009">
        <v>118</v>
      </c>
      <c r="U11" s="1009">
        <v>95</v>
      </c>
      <c r="V11" s="1008">
        <v>90</v>
      </c>
      <c r="W11" s="422">
        <v>20</v>
      </c>
      <c r="X11" s="422">
        <v>26</v>
      </c>
      <c r="Y11" s="543">
        <v>55</v>
      </c>
      <c r="Z11" s="422">
        <v>85</v>
      </c>
      <c r="AA11" s="1010">
        <v>109</v>
      </c>
    </row>
    <row r="12" spans="1:28" ht="24" customHeight="1">
      <c r="A12" s="592"/>
      <c r="B12" s="1015"/>
      <c r="C12" s="1021" t="s">
        <v>518</v>
      </c>
      <c r="D12" s="1006" t="s">
        <v>513</v>
      </c>
      <c r="E12" s="1020"/>
      <c r="F12" s="1020"/>
      <c r="G12" s="1020"/>
      <c r="H12" s="1020"/>
      <c r="I12" s="1020"/>
      <c r="J12" s="1020"/>
      <c r="K12" s="1008">
        <v>34345</v>
      </c>
      <c r="L12" s="1008">
        <v>23796</v>
      </c>
      <c r="M12" s="1008">
        <v>29189</v>
      </c>
      <c r="N12" s="1009">
        <v>26142</v>
      </c>
      <c r="O12" s="1009">
        <v>29304</v>
      </c>
      <c r="P12" s="1009">
        <v>26635</v>
      </c>
      <c r="Q12" s="1009">
        <v>27999</v>
      </c>
      <c r="R12" s="1009">
        <v>29983</v>
      </c>
      <c r="S12" s="1009">
        <v>27085</v>
      </c>
      <c r="T12" s="1009">
        <v>31213</v>
      </c>
      <c r="U12" s="1009">
        <v>26198</v>
      </c>
      <c r="V12" s="1009">
        <v>28691</v>
      </c>
      <c r="W12" s="422">
        <v>2629</v>
      </c>
      <c r="X12" s="422">
        <v>1941</v>
      </c>
      <c r="Y12" s="543">
        <v>7672</v>
      </c>
      <c r="Z12" s="422">
        <v>19530</v>
      </c>
      <c r="AA12" s="1010">
        <v>21672</v>
      </c>
    </row>
    <row r="13" spans="1:28" ht="24" customHeight="1">
      <c r="A13" s="592"/>
      <c r="B13" s="1015"/>
      <c r="C13" s="1022" t="s">
        <v>519</v>
      </c>
      <c r="D13" s="1006" t="s">
        <v>512</v>
      </c>
      <c r="E13" s="1008">
        <v>1944</v>
      </c>
      <c r="F13" s="1008">
        <v>2018</v>
      </c>
      <c r="G13" s="1008">
        <v>1887</v>
      </c>
      <c r="H13" s="1008">
        <v>2728</v>
      </c>
      <c r="I13" s="1008">
        <v>2610</v>
      </c>
      <c r="J13" s="1008">
        <v>3045</v>
      </c>
      <c r="K13" s="1008">
        <v>2986</v>
      </c>
      <c r="L13" s="1008">
        <v>2859</v>
      </c>
      <c r="M13" s="1008">
        <v>2865</v>
      </c>
      <c r="N13" s="1009">
        <v>3055</v>
      </c>
      <c r="O13" s="1009">
        <v>2810</v>
      </c>
      <c r="P13" s="1009">
        <v>2815</v>
      </c>
      <c r="Q13" s="1009">
        <f>Q7+Q11</f>
        <v>2659</v>
      </c>
      <c r="R13" s="1009">
        <f>R7+R11</f>
        <v>2786</v>
      </c>
      <c r="S13" s="1009">
        <v>3226</v>
      </c>
      <c r="T13" s="1009">
        <v>2918</v>
      </c>
      <c r="U13" s="1009">
        <v>2858</v>
      </c>
      <c r="V13" s="1009">
        <v>2419</v>
      </c>
      <c r="W13" s="422">
        <v>1975</v>
      </c>
      <c r="X13" s="422">
        <v>2102</v>
      </c>
      <c r="Y13" s="543">
        <f t="shared" ref="Y13:AA14" si="0">Y7+Y11</f>
        <v>2597</v>
      </c>
      <c r="Z13" s="422">
        <f t="shared" si="0"/>
        <v>2715</v>
      </c>
      <c r="AA13" s="1010">
        <f t="shared" si="0"/>
        <v>2756</v>
      </c>
    </row>
    <row r="14" spans="1:28" ht="24" customHeight="1">
      <c r="A14" s="592"/>
      <c r="B14" s="1023"/>
      <c r="C14" s="1022"/>
      <c r="D14" s="1006" t="s">
        <v>513</v>
      </c>
      <c r="E14" s="1008">
        <v>63486</v>
      </c>
      <c r="F14" s="1008">
        <v>60539</v>
      </c>
      <c r="G14" s="1008">
        <v>57666</v>
      </c>
      <c r="H14" s="1008">
        <v>68711</v>
      </c>
      <c r="I14" s="1008">
        <v>66021</v>
      </c>
      <c r="J14" s="1008">
        <v>76085</v>
      </c>
      <c r="K14" s="1008">
        <v>88520</v>
      </c>
      <c r="L14" s="1008">
        <v>76498</v>
      </c>
      <c r="M14" s="1008">
        <v>83614</v>
      </c>
      <c r="N14" s="1009">
        <v>77794</v>
      </c>
      <c r="O14" s="1009">
        <v>79915</v>
      </c>
      <c r="P14" s="1009">
        <v>77782</v>
      </c>
      <c r="Q14" s="1009">
        <f>Q8+Q12</f>
        <v>73171</v>
      </c>
      <c r="R14" s="1009">
        <f>R8+R12</f>
        <v>79760</v>
      </c>
      <c r="S14" s="1009">
        <f>S8+S12</f>
        <v>76238</v>
      </c>
      <c r="T14" s="1009">
        <v>78835</v>
      </c>
      <c r="U14" s="1009">
        <v>74567</v>
      </c>
      <c r="V14" s="1009">
        <v>69180</v>
      </c>
      <c r="W14" s="422">
        <v>30540</v>
      </c>
      <c r="X14" s="422">
        <v>30645</v>
      </c>
      <c r="Y14" s="543">
        <f t="shared" si="0"/>
        <v>42697</v>
      </c>
      <c r="Z14" s="422">
        <f t="shared" si="0"/>
        <v>56290</v>
      </c>
      <c r="AA14" s="1010">
        <f t="shared" si="0"/>
        <v>58874</v>
      </c>
    </row>
    <row r="15" spans="1:28" ht="24" customHeight="1">
      <c r="A15" s="592"/>
      <c r="B15" s="1024" t="s">
        <v>520</v>
      </c>
      <c r="C15" s="1025"/>
      <c r="D15" s="1006" t="s">
        <v>512</v>
      </c>
      <c r="E15" s="1008">
        <v>9345</v>
      </c>
      <c r="F15" s="1008">
        <v>9566</v>
      </c>
      <c r="G15" s="1008">
        <v>9629</v>
      </c>
      <c r="H15" s="1008">
        <v>12644</v>
      </c>
      <c r="I15" s="1008">
        <v>13764</v>
      </c>
      <c r="J15" s="1008">
        <v>15646</v>
      </c>
      <c r="K15" s="1008">
        <v>15882</v>
      </c>
      <c r="L15" s="1008">
        <v>16419</v>
      </c>
      <c r="M15" s="1008">
        <v>16839</v>
      </c>
      <c r="N15" s="1009">
        <v>17211</v>
      </c>
      <c r="O15" s="1009">
        <v>17479</v>
      </c>
      <c r="P15" s="1009">
        <v>17379</v>
      </c>
      <c r="Q15" s="1009">
        <v>16293</v>
      </c>
      <c r="R15" s="1009">
        <v>17704</v>
      </c>
      <c r="S15" s="1009">
        <v>17693</v>
      </c>
      <c r="T15" s="1009">
        <v>17840</v>
      </c>
      <c r="U15" s="1009">
        <v>18165</v>
      </c>
      <c r="V15" s="1009">
        <v>17896</v>
      </c>
      <c r="W15" s="422">
        <v>15565</v>
      </c>
      <c r="X15" s="422">
        <v>15621</v>
      </c>
      <c r="Y15" s="543">
        <v>18037</v>
      </c>
      <c r="Z15" s="422">
        <v>19119</v>
      </c>
      <c r="AA15" s="1010">
        <v>19706</v>
      </c>
    </row>
    <row r="16" spans="1:28" ht="24" customHeight="1">
      <c r="A16" s="592"/>
      <c r="B16" s="1024"/>
      <c r="C16" s="1025"/>
      <c r="D16" s="1006" t="s">
        <v>513</v>
      </c>
      <c r="E16" s="1008">
        <v>100050</v>
      </c>
      <c r="F16" s="1008">
        <v>96844</v>
      </c>
      <c r="G16" s="1008">
        <v>97365</v>
      </c>
      <c r="H16" s="1008">
        <v>147435</v>
      </c>
      <c r="I16" s="1008">
        <v>132731</v>
      </c>
      <c r="J16" s="1008">
        <v>151244</v>
      </c>
      <c r="K16" s="1008">
        <v>152358</v>
      </c>
      <c r="L16" s="1008">
        <v>157954</v>
      </c>
      <c r="M16" s="1008">
        <v>155802</v>
      </c>
      <c r="N16" s="1009">
        <v>155518</v>
      </c>
      <c r="O16" s="1009">
        <v>158767</v>
      </c>
      <c r="P16" s="1009">
        <v>154229</v>
      </c>
      <c r="Q16" s="1009">
        <v>146421</v>
      </c>
      <c r="R16" s="1009">
        <v>155946</v>
      </c>
      <c r="S16" s="1009">
        <v>155848</v>
      </c>
      <c r="T16" s="1009">
        <v>162049</v>
      </c>
      <c r="U16" s="1009">
        <v>162705</v>
      </c>
      <c r="V16" s="1009">
        <v>159841</v>
      </c>
      <c r="W16" s="422">
        <v>130601</v>
      </c>
      <c r="X16" s="422">
        <v>126875</v>
      </c>
      <c r="Y16" s="543">
        <v>146935</v>
      </c>
      <c r="Z16" s="422">
        <v>158232</v>
      </c>
      <c r="AA16" s="1010">
        <v>168874</v>
      </c>
    </row>
    <row r="17" spans="1:28" ht="24" customHeight="1">
      <c r="A17" s="592"/>
      <c r="B17" s="1026" t="s">
        <v>521</v>
      </c>
      <c r="C17" s="1025"/>
      <c r="D17" s="1006" t="s">
        <v>512</v>
      </c>
      <c r="E17" s="1008">
        <v>3166</v>
      </c>
      <c r="F17" s="1008">
        <v>2946</v>
      </c>
      <c r="G17" s="1008">
        <v>2918</v>
      </c>
      <c r="H17" s="1008">
        <v>6086</v>
      </c>
      <c r="I17" s="1008">
        <v>7526</v>
      </c>
      <c r="J17" s="1008">
        <v>8210</v>
      </c>
      <c r="K17" s="1008">
        <v>18396</v>
      </c>
      <c r="L17" s="1008">
        <v>20177</v>
      </c>
      <c r="M17" s="1008">
        <v>22999</v>
      </c>
      <c r="N17" s="1009">
        <v>23737</v>
      </c>
      <c r="O17" s="1009">
        <v>26953</v>
      </c>
      <c r="P17" s="1009">
        <v>28353</v>
      </c>
      <c r="Q17" s="1009">
        <v>25773</v>
      </c>
      <c r="R17" s="1009">
        <v>30242</v>
      </c>
      <c r="S17" s="1009">
        <v>29831</v>
      </c>
      <c r="T17" s="1009">
        <v>28530</v>
      </c>
      <c r="U17" s="1009">
        <v>30242</v>
      </c>
      <c r="V17" s="1009">
        <v>27614</v>
      </c>
      <c r="W17" s="422">
        <v>24775</v>
      </c>
      <c r="X17" s="422">
        <v>15945</v>
      </c>
      <c r="Y17" s="543">
        <f>Y5-Y13-Y15</f>
        <v>17207</v>
      </c>
      <c r="Z17" s="422">
        <v>17660</v>
      </c>
      <c r="AA17" s="1010">
        <v>22782</v>
      </c>
    </row>
    <row r="18" spans="1:28" ht="24" customHeight="1">
      <c r="A18" s="592"/>
      <c r="B18" s="1024"/>
      <c r="C18" s="1025"/>
      <c r="D18" s="1006" t="s">
        <v>513</v>
      </c>
      <c r="E18" s="1008">
        <v>90325</v>
      </c>
      <c r="F18" s="1008">
        <v>89096</v>
      </c>
      <c r="G18" s="1008">
        <v>91036</v>
      </c>
      <c r="H18" s="1008">
        <v>170678</v>
      </c>
      <c r="I18" s="1008">
        <v>206716</v>
      </c>
      <c r="J18" s="1008">
        <v>199690</v>
      </c>
      <c r="K18" s="1008">
        <v>211696</v>
      </c>
      <c r="L18" s="1008">
        <v>218975</v>
      </c>
      <c r="M18" s="1008">
        <v>207538</v>
      </c>
      <c r="N18" s="1009">
        <v>203113</v>
      </c>
      <c r="O18" s="1009">
        <v>228681</v>
      </c>
      <c r="P18" s="1009">
        <v>215066</v>
      </c>
      <c r="Q18" s="1009">
        <v>193634</v>
      </c>
      <c r="R18" s="1009">
        <v>215196</v>
      </c>
      <c r="S18" s="1009">
        <v>225690</v>
      </c>
      <c r="T18" s="1009">
        <v>217863</v>
      </c>
      <c r="U18" s="1009">
        <v>218827</v>
      </c>
      <c r="V18" s="1009">
        <v>198480</v>
      </c>
      <c r="W18" s="422">
        <v>131067</v>
      </c>
      <c r="X18" s="422">
        <v>125901</v>
      </c>
      <c r="Y18" s="543">
        <f>Y6-Y14-Y16</f>
        <v>145012</v>
      </c>
      <c r="Z18" s="422">
        <v>158026</v>
      </c>
      <c r="AA18" s="1010">
        <v>167539</v>
      </c>
    </row>
    <row r="19" spans="1:28" ht="24" customHeight="1" thickBot="1">
      <c r="A19" s="592"/>
      <c r="B19" s="1027" t="s">
        <v>522</v>
      </c>
      <c r="C19" s="1028"/>
      <c r="D19" s="1028"/>
      <c r="E19" s="600">
        <v>20211</v>
      </c>
      <c r="F19" s="1029">
        <v>20209</v>
      </c>
      <c r="G19" s="1029">
        <v>17690</v>
      </c>
      <c r="H19" s="1029">
        <v>31174</v>
      </c>
      <c r="I19" s="1029">
        <v>35214</v>
      </c>
      <c r="J19" s="1029">
        <v>39749</v>
      </c>
      <c r="K19" s="1030"/>
      <c r="L19" s="1030"/>
      <c r="M19" s="1030"/>
      <c r="N19" s="1031"/>
      <c r="O19" s="1032"/>
      <c r="P19" s="1032"/>
      <c r="Q19" s="1032"/>
      <c r="R19" s="1032"/>
      <c r="S19" s="1032"/>
      <c r="T19" s="1032"/>
      <c r="U19" s="1032"/>
      <c r="V19" s="1032"/>
      <c r="W19" s="424"/>
      <c r="X19" s="424"/>
      <c r="Y19" s="1033"/>
      <c r="Z19" s="424"/>
      <c r="AA19" s="1033"/>
      <c r="AB19" s="19"/>
    </row>
    <row r="20" spans="1:28" ht="9" customHeight="1">
      <c r="A20" s="592"/>
      <c r="B20" s="1034"/>
      <c r="C20" s="1034"/>
      <c r="D20" s="1034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</row>
    <row r="21" spans="1:28" ht="18" customHeight="1">
      <c r="A21" s="592"/>
      <c r="B21" s="1035" t="s">
        <v>1215</v>
      </c>
      <c r="C21" s="1034"/>
      <c r="D21" s="1034"/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  <c r="U21" s="599"/>
      <c r="V21" s="599"/>
      <c r="W21" s="599"/>
      <c r="X21" s="599"/>
      <c r="Y21" s="599"/>
      <c r="Z21" s="599"/>
      <c r="AA21" s="599"/>
    </row>
    <row r="22" spans="1:28" ht="18" customHeight="1">
      <c r="A22" s="592"/>
      <c r="B22" s="1036" t="s">
        <v>323</v>
      </c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</row>
  </sheetData>
  <mergeCells count="11">
    <mergeCell ref="B15:C16"/>
    <mergeCell ref="B17:C18"/>
    <mergeCell ref="B19:D19"/>
    <mergeCell ref="B1:J1"/>
    <mergeCell ref="B3:D3"/>
    <mergeCell ref="B4:D4"/>
    <mergeCell ref="B5:C6"/>
    <mergeCell ref="B7:B14"/>
    <mergeCell ref="C7:C8"/>
    <mergeCell ref="C9:C10"/>
    <mergeCell ref="C13:C14"/>
  </mergeCells>
  <phoneticPr fontId="3"/>
  <pageMargins left="0.59055118110236227" right="0.59055118110236227" top="0.98425196850393704" bottom="0.59055118110236227" header="0.51181102362204722" footer="0.51181102362204722"/>
  <pageSetup paperSize="9" scale="7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2"/>
  <sheetViews>
    <sheetView showGridLines="0" zoomScaleNormal="100" zoomScaleSheetLayoutView="100" workbookViewId="0">
      <pane xSplit="8" ySplit="4" topLeftCell="R5" activePane="bottomRight" state="frozen"/>
      <selection pane="topRight" activeCell="I1" sqref="I1"/>
      <selection pane="bottomLeft" activeCell="A5" sqref="A5"/>
      <selection pane="bottomRight"/>
    </sheetView>
  </sheetViews>
  <sheetFormatPr defaultColWidth="9" defaultRowHeight="12"/>
  <cols>
    <col min="1" max="1" width="3.08984375" style="1" customWidth="1"/>
    <col min="2" max="2" width="11.08984375" style="1" customWidth="1"/>
    <col min="3" max="3" width="14" style="1" customWidth="1"/>
    <col min="4" max="8" width="8.6328125" style="1" hidden="1" customWidth="1"/>
    <col min="9" max="15" width="8.6328125" style="1" customWidth="1"/>
    <col min="16" max="16384" width="9" style="1"/>
  </cols>
  <sheetData>
    <row r="1" spans="2:27" ht="24" customHeight="1">
      <c r="B1" s="819" t="s">
        <v>472</v>
      </c>
      <c r="C1" s="819"/>
      <c r="D1" s="819"/>
      <c r="E1" s="819"/>
      <c r="F1" s="819"/>
      <c r="G1" s="819"/>
      <c r="H1" s="819"/>
      <c r="I1" s="819"/>
      <c r="J1" s="819"/>
    </row>
    <row r="2" spans="2:27" ht="24" customHeight="1">
      <c r="B2" s="88"/>
    </row>
    <row r="3" spans="2:27" ht="24" customHeight="1" thickBot="1">
      <c r="H3" s="2"/>
      <c r="I3" s="2"/>
      <c r="J3" s="2"/>
      <c r="K3" s="2"/>
      <c r="L3" s="2"/>
      <c r="M3" s="2"/>
      <c r="N3" s="2"/>
      <c r="O3" s="2"/>
      <c r="Z3" s="1" t="s">
        <v>962</v>
      </c>
    </row>
    <row r="4" spans="2:27" ht="24.75" customHeight="1">
      <c r="B4" s="822" t="s">
        <v>473</v>
      </c>
      <c r="C4" s="823"/>
      <c r="D4" s="87" t="s">
        <v>474</v>
      </c>
      <c r="E4" s="87" t="s">
        <v>375</v>
      </c>
      <c r="F4" s="67" t="s">
        <v>376</v>
      </c>
      <c r="G4" s="87" t="s">
        <v>377</v>
      </c>
      <c r="H4" s="67" t="s">
        <v>378</v>
      </c>
      <c r="I4" s="67" t="s">
        <v>379</v>
      </c>
      <c r="J4" s="67" t="s">
        <v>380</v>
      </c>
      <c r="K4" s="67" t="s">
        <v>381</v>
      </c>
      <c r="L4" s="67" t="s">
        <v>382</v>
      </c>
      <c r="M4" s="67" t="s">
        <v>383</v>
      </c>
      <c r="N4" s="67" t="s">
        <v>384</v>
      </c>
      <c r="O4" s="67" t="s">
        <v>385</v>
      </c>
      <c r="P4" s="67" t="s">
        <v>386</v>
      </c>
      <c r="Q4" s="87" t="s">
        <v>387</v>
      </c>
      <c r="R4" s="87" t="s">
        <v>388</v>
      </c>
      <c r="S4" s="87" t="s">
        <v>389</v>
      </c>
      <c r="T4" s="87" t="s">
        <v>715</v>
      </c>
      <c r="U4" s="87" t="s">
        <v>934</v>
      </c>
      <c r="V4" s="87" t="s">
        <v>1018</v>
      </c>
      <c r="W4" s="538" t="s">
        <v>1123</v>
      </c>
      <c r="X4" s="587" t="s">
        <v>1126</v>
      </c>
      <c r="Y4" s="1037" t="s">
        <v>1184</v>
      </c>
      <c r="Z4" s="1038" t="s">
        <v>1185</v>
      </c>
    </row>
    <row r="5" spans="2:27" s="15" customFormat="1" ht="24.75" customHeight="1">
      <c r="B5" s="820" t="s">
        <v>475</v>
      </c>
      <c r="C5" s="821"/>
      <c r="D5" s="634">
        <v>4166</v>
      </c>
      <c r="E5" s="3">
        <v>4027</v>
      </c>
      <c r="F5" s="3">
        <v>4718</v>
      </c>
      <c r="G5" s="3">
        <v>4706</v>
      </c>
      <c r="H5" s="3">
        <v>4612</v>
      </c>
      <c r="I5" s="3">
        <v>5302</v>
      </c>
      <c r="J5" s="3">
        <v>3378</v>
      </c>
      <c r="K5" s="3">
        <v>4061</v>
      </c>
      <c r="L5" s="3">
        <v>3930</v>
      </c>
      <c r="M5" s="634">
        <v>3571</v>
      </c>
      <c r="N5" s="4">
        <v>3664</v>
      </c>
      <c r="O5" s="4">
        <v>3499</v>
      </c>
      <c r="P5" s="3">
        <v>3163</v>
      </c>
      <c r="Q5" s="3">
        <v>3377</v>
      </c>
      <c r="R5" s="3">
        <v>3191</v>
      </c>
      <c r="S5" s="634">
        <v>3021</v>
      </c>
      <c r="T5" s="4">
        <v>3332</v>
      </c>
      <c r="U5" s="3">
        <v>2721</v>
      </c>
      <c r="V5" s="7">
        <v>1522</v>
      </c>
      <c r="W5" s="5">
        <v>1891</v>
      </c>
      <c r="X5" s="635">
        <v>2331</v>
      </c>
      <c r="Y5" s="1039">
        <v>3288</v>
      </c>
      <c r="Z5" s="1040">
        <v>3928</v>
      </c>
    </row>
    <row r="6" spans="2:27" s="15" customFormat="1" ht="24.75" customHeight="1">
      <c r="B6" s="820" t="s">
        <v>476</v>
      </c>
      <c r="C6" s="821" t="s">
        <v>477</v>
      </c>
      <c r="D6" s="5">
        <v>3241</v>
      </c>
      <c r="E6" s="7">
        <v>2625</v>
      </c>
      <c r="F6" s="7">
        <v>2224</v>
      </c>
      <c r="G6" s="7">
        <v>3012</v>
      </c>
      <c r="H6" s="7">
        <v>3752</v>
      </c>
      <c r="I6" s="7">
        <v>3846</v>
      </c>
      <c r="J6" s="7">
        <v>3384</v>
      </c>
      <c r="K6" s="7">
        <v>3604</v>
      </c>
      <c r="L6" s="7">
        <v>3565</v>
      </c>
      <c r="M6" s="5">
        <v>3877</v>
      </c>
      <c r="N6" s="6">
        <v>3996</v>
      </c>
      <c r="O6" s="6">
        <v>3227</v>
      </c>
      <c r="P6" s="7">
        <v>2919</v>
      </c>
      <c r="Q6" s="7">
        <v>2545</v>
      </c>
      <c r="R6" s="7">
        <v>2482</v>
      </c>
      <c r="S6" s="5">
        <v>507</v>
      </c>
      <c r="T6" s="6">
        <v>592</v>
      </c>
      <c r="U6" s="7">
        <v>684</v>
      </c>
      <c r="V6" s="7">
        <v>2211</v>
      </c>
      <c r="W6" s="5">
        <v>1930</v>
      </c>
      <c r="X6" s="635">
        <v>2421</v>
      </c>
      <c r="Y6" s="1041" t="s">
        <v>1205</v>
      </c>
      <c r="Z6" s="1042" t="s">
        <v>1205</v>
      </c>
      <c r="AA6" s="15" t="s">
        <v>1206</v>
      </c>
    </row>
    <row r="7" spans="2:27" s="15" customFormat="1" ht="24.75" customHeight="1">
      <c r="B7" s="820" t="s">
        <v>478</v>
      </c>
      <c r="C7" s="821" t="s">
        <v>477</v>
      </c>
      <c r="D7" s="5">
        <v>7441</v>
      </c>
      <c r="E7" s="7">
        <v>4200</v>
      </c>
      <c r="F7" s="7">
        <v>8969</v>
      </c>
      <c r="G7" s="7">
        <v>3302</v>
      </c>
      <c r="H7" s="7">
        <v>2257</v>
      </c>
      <c r="I7" s="7">
        <v>2780</v>
      </c>
      <c r="J7" s="7">
        <v>2432</v>
      </c>
      <c r="K7" s="7">
        <v>3657</v>
      </c>
      <c r="L7" s="7">
        <v>2358</v>
      </c>
      <c r="M7" s="5">
        <v>2077</v>
      </c>
      <c r="N7" s="6">
        <v>482</v>
      </c>
      <c r="O7" s="6">
        <v>861</v>
      </c>
      <c r="P7" s="7">
        <v>713</v>
      </c>
      <c r="Q7" s="7">
        <v>1129</v>
      </c>
      <c r="R7" s="7">
        <v>1818</v>
      </c>
      <c r="S7" s="5">
        <v>1219</v>
      </c>
      <c r="T7" s="6">
        <v>1278</v>
      </c>
      <c r="U7" s="7">
        <v>951</v>
      </c>
      <c r="V7" s="7">
        <v>346</v>
      </c>
      <c r="W7" s="5">
        <v>235</v>
      </c>
      <c r="X7" s="635">
        <v>140</v>
      </c>
      <c r="Y7" s="1041" t="s">
        <v>1205</v>
      </c>
      <c r="Z7" s="1042" t="s">
        <v>1205</v>
      </c>
      <c r="AA7" s="15" t="s">
        <v>1206</v>
      </c>
    </row>
    <row r="8" spans="2:27" s="15" customFormat="1" ht="24.75" customHeight="1">
      <c r="B8" s="820" t="s">
        <v>479</v>
      </c>
      <c r="C8" s="821"/>
      <c r="D8" s="5">
        <v>1344</v>
      </c>
      <c r="E8" s="8" t="s">
        <v>480</v>
      </c>
      <c r="F8" s="8" t="s">
        <v>480</v>
      </c>
      <c r="G8" s="8" t="s">
        <v>480</v>
      </c>
      <c r="H8" s="8" t="s">
        <v>480</v>
      </c>
      <c r="I8" s="8" t="s">
        <v>480</v>
      </c>
      <c r="J8" s="8" t="s">
        <v>480</v>
      </c>
      <c r="K8" s="8" t="s">
        <v>480</v>
      </c>
      <c r="L8" s="8" t="s">
        <v>480</v>
      </c>
      <c r="M8" s="10" t="s">
        <v>480</v>
      </c>
      <c r="N8" s="9" t="s">
        <v>480</v>
      </c>
      <c r="O8" s="9" t="s">
        <v>401</v>
      </c>
      <c r="P8" s="9" t="s">
        <v>401</v>
      </c>
      <c r="Q8" s="9" t="s">
        <v>401</v>
      </c>
      <c r="R8" s="9" t="s">
        <v>401</v>
      </c>
      <c r="S8" s="9" t="s">
        <v>401</v>
      </c>
      <c r="T8" s="9" t="s">
        <v>401</v>
      </c>
      <c r="U8" s="8" t="s">
        <v>961</v>
      </c>
      <c r="V8" s="8" t="s">
        <v>400</v>
      </c>
      <c r="W8" s="10" t="s">
        <v>401</v>
      </c>
      <c r="X8" s="636" t="s">
        <v>401</v>
      </c>
      <c r="Y8" s="1041" t="s">
        <v>1205</v>
      </c>
      <c r="Z8" s="1042" t="s">
        <v>1205</v>
      </c>
    </row>
    <row r="9" spans="2:27" s="15" customFormat="1" ht="24.75" customHeight="1">
      <c r="B9" s="820" t="s">
        <v>481</v>
      </c>
      <c r="C9" s="821"/>
      <c r="D9" s="5">
        <v>12676</v>
      </c>
      <c r="E9" s="7">
        <v>13326</v>
      </c>
      <c r="F9" s="7">
        <v>11066</v>
      </c>
      <c r="G9" s="7">
        <v>12272</v>
      </c>
      <c r="H9" s="7">
        <v>11655</v>
      </c>
      <c r="I9" s="7">
        <v>12659</v>
      </c>
      <c r="J9" s="7">
        <v>12508</v>
      </c>
      <c r="K9" s="7">
        <v>13597</v>
      </c>
      <c r="L9" s="7">
        <v>15488</v>
      </c>
      <c r="M9" s="5">
        <v>14801</v>
      </c>
      <c r="N9" s="6">
        <v>14898</v>
      </c>
      <c r="O9" s="6">
        <v>14004</v>
      </c>
      <c r="P9" s="7">
        <v>14172</v>
      </c>
      <c r="Q9" s="7">
        <v>16719</v>
      </c>
      <c r="R9" s="7">
        <v>15449</v>
      </c>
      <c r="S9" s="5">
        <v>13791</v>
      </c>
      <c r="T9" s="6">
        <v>13030</v>
      </c>
      <c r="U9" s="7">
        <v>14916</v>
      </c>
      <c r="V9" s="7">
        <v>7791</v>
      </c>
      <c r="W9" s="5">
        <v>8780</v>
      </c>
      <c r="X9" s="635">
        <v>10768</v>
      </c>
      <c r="Y9" s="1039">
        <v>12545</v>
      </c>
      <c r="Z9" s="1040">
        <v>14131</v>
      </c>
    </row>
    <row r="10" spans="2:27" s="15" customFormat="1" ht="24.75" customHeight="1">
      <c r="B10" s="820" t="s">
        <v>482</v>
      </c>
      <c r="C10" s="821"/>
      <c r="D10" s="5">
        <v>140007</v>
      </c>
      <c r="E10" s="7">
        <v>128843</v>
      </c>
      <c r="F10" s="7">
        <v>123668</v>
      </c>
      <c r="G10" s="7">
        <v>132908</v>
      </c>
      <c r="H10" s="7">
        <v>94944</v>
      </c>
      <c r="I10" s="7">
        <v>107026</v>
      </c>
      <c r="J10" s="7">
        <v>98609</v>
      </c>
      <c r="K10" s="7">
        <v>82633</v>
      </c>
      <c r="L10" s="7">
        <v>80673</v>
      </c>
      <c r="M10" s="5">
        <v>95135</v>
      </c>
      <c r="N10" s="6">
        <v>102132</v>
      </c>
      <c r="O10" s="6">
        <v>79136</v>
      </c>
      <c r="P10" s="7">
        <v>86036</v>
      </c>
      <c r="Q10" s="7">
        <v>98999</v>
      </c>
      <c r="R10" s="7">
        <v>88080</v>
      </c>
      <c r="S10" s="5">
        <v>83886</v>
      </c>
      <c r="T10" s="6">
        <v>81637</v>
      </c>
      <c r="U10" s="7">
        <v>84232</v>
      </c>
      <c r="V10" s="7">
        <v>25346</v>
      </c>
      <c r="W10" s="10" t="s">
        <v>1124</v>
      </c>
      <c r="X10" s="636" t="s">
        <v>400</v>
      </c>
      <c r="Y10" s="1041" t="s">
        <v>1202</v>
      </c>
      <c r="Z10" s="1042" t="s">
        <v>1202</v>
      </c>
    </row>
    <row r="11" spans="2:27" s="15" customFormat="1" ht="24.75" customHeight="1">
      <c r="B11" s="820" t="s">
        <v>483</v>
      </c>
      <c r="C11" s="821"/>
      <c r="D11" s="5">
        <v>112194</v>
      </c>
      <c r="E11" s="7">
        <v>104347</v>
      </c>
      <c r="F11" s="7">
        <v>98216</v>
      </c>
      <c r="G11" s="7">
        <v>86981</v>
      </c>
      <c r="H11" s="7">
        <v>81577</v>
      </c>
      <c r="I11" s="7">
        <v>86710</v>
      </c>
      <c r="J11" s="7">
        <v>77243</v>
      </c>
      <c r="K11" s="7">
        <v>81317</v>
      </c>
      <c r="L11" s="7">
        <v>77961</v>
      </c>
      <c r="M11" s="5">
        <v>70582</v>
      </c>
      <c r="N11" s="6">
        <v>69641</v>
      </c>
      <c r="O11" s="6">
        <v>66546</v>
      </c>
      <c r="P11" s="7">
        <v>71771</v>
      </c>
      <c r="Q11" s="7">
        <v>73425</v>
      </c>
      <c r="R11" s="7">
        <v>76929</v>
      </c>
      <c r="S11" s="5">
        <v>73443</v>
      </c>
      <c r="T11" s="6">
        <v>74801</v>
      </c>
      <c r="U11" s="7">
        <v>64210</v>
      </c>
      <c r="V11" s="7">
        <v>35371</v>
      </c>
      <c r="W11" s="5">
        <v>24335</v>
      </c>
      <c r="X11" s="635">
        <v>35353</v>
      </c>
      <c r="Y11" s="1039">
        <v>38390</v>
      </c>
      <c r="Z11" s="1040">
        <v>39632</v>
      </c>
    </row>
    <row r="12" spans="2:27" s="15" customFormat="1" ht="24.75" customHeight="1">
      <c r="B12" s="820" t="s">
        <v>484</v>
      </c>
      <c r="C12" s="821"/>
      <c r="D12" s="5">
        <v>6973</v>
      </c>
      <c r="E12" s="7">
        <v>8402</v>
      </c>
      <c r="F12" s="7">
        <v>8785</v>
      </c>
      <c r="G12" s="7">
        <v>8758</v>
      </c>
      <c r="H12" s="7">
        <v>10111</v>
      </c>
      <c r="I12" s="7">
        <v>11956</v>
      </c>
      <c r="J12" s="7">
        <v>12496</v>
      </c>
      <c r="K12" s="7">
        <v>15205</v>
      </c>
      <c r="L12" s="7">
        <v>13342</v>
      </c>
      <c r="M12" s="5">
        <v>16916</v>
      </c>
      <c r="N12" s="6">
        <v>16159</v>
      </c>
      <c r="O12" s="6">
        <v>14679</v>
      </c>
      <c r="P12" s="7">
        <v>12506</v>
      </c>
      <c r="Q12" s="7">
        <v>15282</v>
      </c>
      <c r="R12" s="7">
        <v>15648</v>
      </c>
      <c r="S12" s="5">
        <v>13041</v>
      </c>
      <c r="T12" s="6">
        <v>12302</v>
      </c>
      <c r="U12" s="7">
        <v>10598</v>
      </c>
      <c r="V12" s="7">
        <v>4905</v>
      </c>
      <c r="W12" s="5">
        <v>5049</v>
      </c>
      <c r="X12" s="635">
        <v>7767</v>
      </c>
      <c r="Y12" s="1039">
        <v>9266</v>
      </c>
      <c r="Z12" s="1040">
        <v>8284</v>
      </c>
    </row>
    <row r="13" spans="2:27" s="15" customFormat="1" ht="24.75" customHeight="1">
      <c r="B13" s="820" t="s">
        <v>485</v>
      </c>
      <c r="C13" s="821"/>
      <c r="D13" s="5">
        <v>132062</v>
      </c>
      <c r="E13" s="7">
        <v>111050</v>
      </c>
      <c r="F13" s="7">
        <v>102212</v>
      </c>
      <c r="G13" s="7">
        <v>108076</v>
      </c>
      <c r="H13" s="7">
        <v>107840</v>
      </c>
      <c r="I13" s="8" t="s">
        <v>480</v>
      </c>
      <c r="J13" s="8" t="s">
        <v>480</v>
      </c>
      <c r="K13" s="7">
        <v>123741</v>
      </c>
      <c r="L13" s="7">
        <v>104925</v>
      </c>
      <c r="M13" s="5">
        <v>110279</v>
      </c>
      <c r="N13" s="6">
        <v>107232</v>
      </c>
      <c r="O13" s="6">
        <v>118668</v>
      </c>
      <c r="P13" s="8">
        <v>130102</v>
      </c>
      <c r="Q13" s="7">
        <v>159754</v>
      </c>
      <c r="R13" s="7">
        <v>78470</v>
      </c>
      <c r="S13" s="5">
        <v>105115</v>
      </c>
      <c r="T13" s="6">
        <v>148516</v>
      </c>
      <c r="U13" s="7">
        <v>141125</v>
      </c>
      <c r="V13" s="7">
        <v>69157</v>
      </c>
      <c r="W13" s="5">
        <v>74181</v>
      </c>
      <c r="X13" s="635">
        <v>122959</v>
      </c>
      <c r="Y13" s="1039">
        <v>145337</v>
      </c>
      <c r="Z13" s="1040">
        <v>142359</v>
      </c>
    </row>
    <row r="14" spans="2:27" s="15" customFormat="1" ht="24.75" customHeight="1">
      <c r="B14" s="820" t="s">
        <v>486</v>
      </c>
      <c r="C14" s="821"/>
      <c r="D14" s="10" t="s">
        <v>480</v>
      </c>
      <c r="E14" s="7">
        <v>22381</v>
      </c>
      <c r="F14" s="7">
        <v>31342</v>
      </c>
      <c r="G14" s="7">
        <v>35908</v>
      </c>
      <c r="H14" s="7">
        <v>37650</v>
      </c>
      <c r="I14" s="7">
        <v>45692</v>
      </c>
      <c r="J14" s="7">
        <v>41977</v>
      </c>
      <c r="K14" s="7">
        <v>45025</v>
      </c>
      <c r="L14" s="7">
        <v>47038</v>
      </c>
      <c r="M14" s="5">
        <v>50437</v>
      </c>
      <c r="N14" s="6">
        <v>50769</v>
      </c>
      <c r="O14" s="6">
        <v>53278</v>
      </c>
      <c r="P14" s="7">
        <v>52197</v>
      </c>
      <c r="Q14" s="7">
        <v>51509</v>
      </c>
      <c r="R14" s="7">
        <v>47067</v>
      </c>
      <c r="S14" s="5">
        <v>46204</v>
      </c>
      <c r="T14" s="6">
        <v>44564</v>
      </c>
      <c r="U14" s="7">
        <v>24827</v>
      </c>
      <c r="V14" s="7">
        <v>7222</v>
      </c>
      <c r="W14" s="5">
        <v>12933</v>
      </c>
      <c r="X14" s="635">
        <v>23316</v>
      </c>
      <c r="Y14" s="1039">
        <v>24055</v>
      </c>
      <c r="Z14" s="1040">
        <v>27193</v>
      </c>
    </row>
    <row r="15" spans="2:27" s="15" customFormat="1" ht="24.75" customHeight="1">
      <c r="B15" s="820" t="s">
        <v>487</v>
      </c>
      <c r="C15" s="821"/>
      <c r="D15" s="5">
        <v>26571</v>
      </c>
      <c r="E15" s="7">
        <v>26174</v>
      </c>
      <c r="F15" s="7">
        <v>26893</v>
      </c>
      <c r="G15" s="7">
        <v>18691</v>
      </c>
      <c r="H15" s="7">
        <v>16623</v>
      </c>
      <c r="I15" s="7">
        <v>15460</v>
      </c>
      <c r="J15" s="7">
        <v>10578</v>
      </c>
      <c r="K15" s="7">
        <v>7382</v>
      </c>
      <c r="L15" s="7">
        <v>7750</v>
      </c>
      <c r="M15" s="5">
        <v>7852</v>
      </c>
      <c r="N15" s="6">
        <v>10264</v>
      </c>
      <c r="O15" s="6">
        <v>6594</v>
      </c>
      <c r="P15" s="7">
        <v>6290</v>
      </c>
      <c r="Q15" s="7">
        <v>7816</v>
      </c>
      <c r="R15" s="7">
        <v>5988</v>
      </c>
      <c r="S15" s="5">
        <v>6736</v>
      </c>
      <c r="T15" s="6">
        <v>6186</v>
      </c>
      <c r="U15" s="7">
        <v>5589</v>
      </c>
      <c r="V15" s="7">
        <v>716</v>
      </c>
      <c r="W15" s="5">
        <v>1401</v>
      </c>
      <c r="X15" s="635">
        <v>3058</v>
      </c>
      <c r="Y15" s="1039">
        <v>6656</v>
      </c>
      <c r="Z15" s="1040">
        <v>5295</v>
      </c>
    </row>
    <row r="16" spans="2:27" s="15" customFormat="1" ht="24.75" customHeight="1">
      <c r="B16" s="820" t="s">
        <v>488</v>
      </c>
      <c r="C16" s="821"/>
      <c r="D16" s="10" t="s">
        <v>401</v>
      </c>
      <c r="E16" s="8" t="s">
        <v>401</v>
      </c>
      <c r="F16" s="8" t="s">
        <v>401</v>
      </c>
      <c r="G16" s="8" t="s">
        <v>401</v>
      </c>
      <c r="H16" s="8" t="s">
        <v>401</v>
      </c>
      <c r="I16" s="7">
        <v>69289</v>
      </c>
      <c r="J16" s="7">
        <v>61477</v>
      </c>
      <c r="K16" s="7">
        <v>63377</v>
      </c>
      <c r="L16" s="7">
        <v>48439</v>
      </c>
      <c r="M16" s="5">
        <v>45113</v>
      </c>
      <c r="N16" s="6">
        <v>41241</v>
      </c>
      <c r="O16" s="6">
        <v>38194</v>
      </c>
      <c r="P16" s="7">
        <v>45289</v>
      </c>
      <c r="Q16" s="7">
        <v>44965</v>
      </c>
      <c r="R16" s="7">
        <v>38856</v>
      </c>
      <c r="S16" s="5">
        <v>33526</v>
      </c>
      <c r="T16" s="6">
        <v>30103</v>
      </c>
      <c r="U16" s="7">
        <v>24822</v>
      </c>
      <c r="V16" s="7">
        <v>8700</v>
      </c>
      <c r="W16" s="5">
        <v>8133</v>
      </c>
      <c r="X16" s="635">
        <v>14170</v>
      </c>
      <c r="Y16" s="1039">
        <v>16579</v>
      </c>
      <c r="Z16" s="1040">
        <v>16873</v>
      </c>
    </row>
    <row r="17" spans="2:26" s="15" customFormat="1" ht="24.75" customHeight="1">
      <c r="B17" s="820" t="s">
        <v>489</v>
      </c>
      <c r="C17" s="821"/>
      <c r="D17" s="10" t="s">
        <v>401</v>
      </c>
      <c r="E17" s="8" t="s">
        <v>401</v>
      </c>
      <c r="F17" s="8" t="s">
        <v>401</v>
      </c>
      <c r="G17" s="8" t="s">
        <v>401</v>
      </c>
      <c r="H17" s="8" t="s">
        <v>401</v>
      </c>
      <c r="I17" s="8" t="s">
        <v>401</v>
      </c>
      <c r="J17" s="8" t="s">
        <v>401</v>
      </c>
      <c r="K17" s="8" t="s">
        <v>401</v>
      </c>
      <c r="L17" s="8" t="s">
        <v>401</v>
      </c>
      <c r="M17" s="5">
        <v>22488</v>
      </c>
      <c r="N17" s="6">
        <v>14644</v>
      </c>
      <c r="O17" s="6">
        <v>12276</v>
      </c>
      <c r="P17" s="8">
        <v>11927</v>
      </c>
      <c r="Q17" s="8">
        <v>9287</v>
      </c>
      <c r="R17" s="8">
        <v>8618</v>
      </c>
      <c r="S17" s="5">
        <v>7418</v>
      </c>
      <c r="T17" s="6">
        <v>7630</v>
      </c>
      <c r="U17" s="7">
        <v>7795</v>
      </c>
      <c r="V17" s="7">
        <v>3598</v>
      </c>
      <c r="W17" s="5">
        <v>3825</v>
      </c>
      <c r="X17" s="635">
        <v>6210</v>
      </c>
      <c r="Y17" s="1039">
        <v>6350</v>
      </c>
      <c r="Z17" s="1040">
        <v>7043</v>
      </c>
    </row>
    <row r="18" spans="2:26" s="15" customFormat="1" ht="24.75" customHeight="1">
      <c r="B18" s="820" t="s">
        <v>490</v>
      </c>
      <c r="C18" s="821"/>
      <c r="D18" s="10" t="s">
        <v>401</v>
      </c>
      <c r="E18" s="8" t="s">
        <v>401</v>
      </c>
      <c r="F18" s="8" t="s">
        <v>401</v>
      </c>
      <c r="G18" s="8" t="s">
        <v>401</v>
      </c>
      <c r="H18" s="8" t="s">
        <v>401</v>
      </c>
      <c r="I18" s="8" t="s">
        <v>401</v>
      </c>
      <c r="J18" s="8" t="s">
        <v>401</v>
      </c>
      <c r="K18" s="8" t="s">
        <v>401</v>
      </c>
      <c r="L18" s="8" t="s">
        <v>401</v>
      </c>
      <c r="M18" s="5">
        <v>45905</v>
      </c>
      <c r="N18" s="6">
        <v>38177</v>
      </c>
      <c r="O18" s="6">
        <v>43376</v>
      </c>
      <c r="P18" s="8">
        <v>40322</v>
      </c>
      <c r="Q18" s="8">
        <v>40660</v>
      </c>
      <c r="R18" s="8">
        <v>49081</v>
      </c>
      <c r="S18" s="5">
        <v>40560</v>
      </c>
      <c r="T18" s="6">
        <v>55629</v>
      </c>
      <c r="U18" s="7">
        <v>36730</v>
      </c>
      <c r="V18" s="7">
        <v>15856</v>
      </c>
      <c r="W18" s="5">
        <v>22430</v>
      </c>
      <c r="X18" s="635">
        <v>32099</v>
      </c>
      <c r="Y18" s="1039">
        <v>36013</v>
      </c>
      <c r="Z18" s="1040">
        <v>35687</v>
      </c>
    </row>
    <row r="19" spans="2:26" s="15" customFormat="1" ht="24.75" customHeight="1" thickBot="1">
      <c r="B19" s="824" t="s">
        <v>964</v>
      </c>
      <c r="C19" s="825"/>
      <c r="D19" s="18" t="s">
        <v>401</v>
      </c>
      <c r="E19" s="14" t="s">
        <v>401</v>
      </c>
      <c r="F19" s="14" t="s">
        <v>401</v>
      </c>
      <c r="G19" s="14" t="s">
        <v>401</v>
      </c>
      <c r="H19" s="14" t="s">
        <v>401</v>
      </c>
      <c r="I19" s="14" t="s">
        <v>401</v>
      </c>
      <c r="J19" s="14" t="s">
        <v>401</v>
      </c>
      <c r="K19" s="14" t="s">
        <v>401</v>
      </c>
      <c r="L19" s="14" t="s">
        <v>401</v>
      </c>
      <c r="M19" s="14" t="s">
        <v>401</v>
      </c>
      <c r="N19" s="14" t="s">
        <v>401</v>
      </c>
      <c r="O19" s="14" t="s">
        <v>401</v>
      </c>
      <c r="P19" s="14" t="s">
        <v>401</v>
      </c>
      <c r="Q19" s="14" t="s">
        <v>401</v>
      </c>
      <c r="R19" s="14" t="s">
        <v>401</v>
      </c>
      <c r="S19" s="13">
        <v>15825</v>
      </c>
      <c r="T19" s="12">
        <v>10124</v>
      </c>
      <c r="U19" s="11">
        <v>7954</v>
      </c>
      <c r="V19" s="11">
        <v>3075</v>
      </c>
      <c r="W19" s="13">
        <v>3938</v>
      </c>
      <c r="X19" s="637">
        <v>5496</v>
      </c>
      <c r="Y19" s="1043">
        <v>7325</v>
      </c>
      <c r="Z19" s="1044">
        <v>7094</v>
      </c>
    </row>
    <row r="20" spans="2:26" ht="9" customHeight="1">
      <c r="B20" s="89"/>
      <c r="C20" s="89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2:26" ht="18" customHeight="1">
      <c r="B21" s="633" t="s">
        <v>1216</v>
      </c>
      <c r="C21" s="89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2:26" ht="18" customHeight="1">
      <c r="B22" s="16" t="s">
        <v>1189</v>
      </c>
    </row>
  </sheetData>
  <mergeCells count="17">
    <mergeCell ref="B19:C19"/>
    <mergeCell ref="B15:C15"/>
    <mergeCell ref="B16:C16"/>
    <mergeCell ref="B17:C17"/>
    <mergeCell ref="B18:C18"/>
    <mergeCell ref="B14:C14"/>
    <mergeCell ref="B8:C8"/>
    <mergeCell ref="B1:J1"/>
    <mergeCell ref="B4:C4"/>
    <mergeCell ref="B5:C5"/>
    <mergeCell ref="B6:C6"/>
    <mergeCell ref="B7:C7"/>
    <mergeCell ref="B9:C9"/>
    <mergeCell ref="B10:C10"/>
    <mergeCell ref="B11:C11"/>
    <mergeCell ref="B12:C12"/>
    <mergeCell ref="B13:C13"/>
  </mergeCells>
  <phoneticPr fontId="3"/>
  <pageMargins left="0.39370078740157483" right="0.3937007874015748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187"/>
  <sheetViews>
    <sheetView zoomScaleNormal="100" zoomScaleSheetLayoutView="85" workbookViewId="0"/>
  </sheetViews>
  <sheetFormatPr defaultColWidth="9" defaultRowHeight="12"/>
  <cols>
    <col min="1" max="1" width="2.08984375" style="592" customWidth="1"/>
    <col min="2" max="2" width="27.90625" style="592" customWidth="1"/>
    <col min="3" max="3" width="8.984375E-2" style="592" customWidth="1"/>
    <col min="4" max="8" width="9.36328125" style="592" hidden="1" customWidth="1"/>
    <col min="9" max="9" width="5.08984375" style="592" hidden="1" customWidth="1"/>
    <col min="10" max="10" width="9.36328125" style="592" hidden="1" customWidth="1"/>
    <col min="11" max="24" width="9.36328125" style="592" customWidth="1"/>
    <col min="25" max="25" width="11.08984375" style="592" customWidth="1"/>
    <col min="26" max="16384" width="9" style="592"/>
  </cols>
  <sheetData>
    <row r="1" spans="2:24" ht="24" customHeight="1">
      <c r="B1" s="1045" t="s">
        <v>372</v>
      </c>
      <c r="C1" s="1045"/>
      <c r="D1" s="1045"/>
      <c r="E1" s="1045"/>
      <c r="F1" s="1045"/>
      <c r="G1" s="1045"/>
    </row>
    <row r="2" spans="2:24" ht="22" customHeight="1"/>
    <row r="3" spans="2:24" ht="22" customHeight="1" thickBot="1">
      <c r="B3" s="1046" t="s">
        <v>373</v>
      </c>
      <c r="K3" s="536"/>
      <c r="L3" s="536"/>
      <c r="M3" s="536"/>
      <c r="N3" s="536"/>
      <c r="O3" s="536"/>
      <c r="P3" s="536"/>
      <c r="R3" s="536"/>
      <c r="S3" s="536"/>
      <c r="T3" s="536"/>
      <c r="U3" s="536"/>
      <c r="V3" s="536"/>
      <c r="W3" s="536"/>
      <c r="X3" s="536" t="s">
        <v>962</v>
      </c>
    </row>
    <row r="4" spans="2:24" ht="22" customHeight="1">
      <c r="B4" s="1047" t="s">
        <v>374</v>
      </c>
      <c r="C4" s="1048" t="s">
        <v>375</v>
      </c>
      <c r="D4" s="1049" t="s">
        <v>376</v>
      </c>
      <c r="E4" s="1048" t="s">
        <v>377</v>
      </c>
      <c r="F4" s="1049" t="s">
        <v>378</v>
      </c>
      <c r="G4" s="1049" t="s">
        <v>379</v>
      </c>
      <c r="H4" s="1049" t="s">
        <v>380</v>
      </c>
      <c r="I4" s="1050" t="s">
        <v>381</v>
      </c>
      <c r="J4" s="1050" t="s">
        <v>382</v>
      </c>
      <c r="K4" s="589" t="s">
        <v>383</v>
      </c>
      <c r="L4" s="589" t="s">
        <v>384</v>
      </c>
      <c r="M4" s="589" t="s">
        <v>385</v>
      </c>
      <c r="N4" s="589" t="s">
        <v>386</v>
      </c>
      <c r="O4" s="589" t="s">
        <v>387</v>
      </c>
      <c r="P4" s="1051" t="s">
        <v>388</v>
      </c>
      <c r="Q4" s="589" t="s">
        <v>389</v>
      </c>
      <c r="R4" s="1051" t="s">
        <v>715</v>
      </c>
      <c r="S4" s="589" t="s">
        <v>897</v>
      </c>
      <c r="T4" s="589" t="s">
        <v>990</v>
      </c>
      <c r="U4" s="589" t="s">
        <v>1119</v>
      </c>
      <c r="V4" s="589" t="s">
        <v>1157</v>
      </c>
      <c r="W4" s="1051" t="s">
        <v>1190</v>
      </c>
      <c r="X4" s="1052" t="s">
        <v>1191</v>
      </c>
    </row>
    <row r="5" spans="2:24" ht="22" customHeight="1">
      <c r="B5" s="466" t="s">
        <v>390</v>
      </c>
      <c r="C5" s="1053">
        <v>138147</v>
      </c>
      <c r="D5" s="1054">
        <v>134528</v>
      </c>
      <c r="E5" s="1054">
        <v>137196</v>
      </c>
      <c r="F5" s="1054">
        <v>147876</v>
      </c>
      <c r="G5" s="1054">
        <v>149592</v>
      </c>
      <c r="H5" s="1055">
        <v>129630</v>
      </c>
      <c r="I5" s="1056">
        <v>119153</v>
      </c>
      <c r="J5" s="1057">
        <v>127147</v>
      </c>
      <c r="K5" s="1058">
        <v>121855</v>
      </c>
      <c r="L5" s="635">
        <v>138989</v>
      </c>
      <c r="M5" s="635">
        <v>139149</v>
      </c>
      <c r="N5" s="635">
        <v>164048</v>
      </c>
      <c r="O5" s="635">
        <v>142163</v>
      </c>
      <c r="P5" s="635">
        <v>77460</v>
      </c>
      <c r="Q5" s="635">
        <v>153782</v>
      </c>
      <c r="R5" s="1039">
        <v>141058</v>
      </c>
      <c r="S5" s="635">
        <v>142803</v>
      </c>
      <c r="T5" s="1059">
        <v>80155</v>
      </c>
      <c r="U5" s="590">
        <v>88690</v>
      </c>
      <c r="V5" s="590">
        <v>114425</v>
      </c>
      <c r="W5" s="1060">
        <v>133740</v>
      </c>
      <c r="X5" s="1061">
        <v>139736</v>
      </c>
    </row>
    <row r="6" spans="2:24" ht="22" customHeight="1">
      <c r="B6" s="466" t="s">
        <v>391</v>
      </c>
      <c r="C6" s="1062">
        <v>22148</v>
      </c>
      <c r="D6" s="1039">
        <v>24922</v>
      </c>
      <c r="E6" s="1039">
        <v>27024</v>
      </c>
      <c r="F6" s="1039">
        <v>30933</v>
      </c>
      <c r="G6" s="1039">
        <v>29597</v>
      </c>
      <c r="H6" s="635">
        <v>28054</v>
      </c>
      <c r="I6" s="1063">
        <v>28914</v>
      </c>
      <c r="J6" s="1064">
        <v>30541</v>
      </c>
      <c r="K6" s="1058">
        <v>33077</v>
      </c>
      <c r="L6" s="635">
        <v>32832</v>
      </c>
      <c r="M6" s="635">
        <v>31100</v>
      </c>
      <c r="N6" s="635">
        <v>29734</v>
      </c>
      <c r="O6" s="635">
        <v>36511</v>
      </c>
      <c r="P6" s="635">
        <v>34071</v>
      </c>
      <c r="Q6" s="635">
        <v>35003</v>
      </c>
      <c r="R6" s="1039">
        <v>11464</v>
      </c>
      <c r="S6" s="1065" t="s">
        <v>970</v>
      </c>
      <c r="T6" s="1066">
        <v>14425</v>
      </c>
      <c r="U6" s="588">
        <v>17615</v>
      </c>
      <c r="V6" s="588">
        <v>17927</v>
      </c>
      <c r="W6" s="1067">
        <v>19656</v>
      </c>
      <c r="X6" s="1068">
        <v>4402</v>
      </c>
    </row>
    <row r="7" spans="2:24" ht="22" customHeight="1">
      <c r="B7" s="466" t="s">
        <v>392</v>
      </c>
      <c r="C7" s="1062">
        <v>10291</v>
      </c>
      <c r="D7" s="1039">
        <v>10426</v>
      </c>
      <c r="E7" s="1039">
        <v>10797</v>
      </c>
      <c r="F7" s="1039">
        <v>11711</v>
      </c>
      <c r="G7" s="1039">
        <v>30341</v>
      </c>
      <c r="H7" s="635">
        <v>13367</v>
      </c>
      <c r="I7" s="1063">
        <v>16861</v>
      </c>
      <c r="J7" s="1064">
        <v>17146</v>
      </c>
      <c r="K7" s="1058">
        <v>10327</v>
      </c>
      <c r="L7" s="635">
        <v>12791</v>
      </c>
      <c r="M7" s="635">
        <v>11384</v>
      </c>
      <c r="N7" s="635">
        <v>9301</v>
      </c>
      <c r="O7" s="635">
        <v>9189</v>
      </c>
      <c r="P7" s="635">
        <v>10703</v>
      </c>
      <c r="Q7" s="635">
        <v>12890</v>
      </c>
      <c r="R7" s="1039">
        <v>13762</v>
      </c>
      <c r="S7" s="635">
        <v>14040</v>
      </c>
      <c r="T7" s="1066">
        <v>6554</v>
      </c>
      <c r="U7" s="588">
        <v>9302</v>
      </c>
      <c r="V7" s="588">
        <v>8367</v>
      </c>
      <c r="W7" s="1067">
        <v>7952</v>
      </c>
      <c r="X7" s="1068">
        <v>9231</v>
      </c>
    </row>
    <row r="8" spans="2:24" ht="22" customHeight="1">
      <c r="B8" s="466" t="s">
        <v>393</v>
      </c>
      <c r="C8" s="1062">
        <v>7280</v>
      </c>
      <c r="D8" s="1039">
        <v>6385</v>
      </c>
      <c r="E8" s="1039">
        <v>7754</v>
      </c>
      <c r="F8" s="1039">
        <v>6772</v>
      </c>
      <c r="G8" s="1039">
        <v>6810</v>
      </c>
      <c r="H8" s="635">
        <v>15403</v>
      </c>
      <c r="I8" s="1063">
        <v>23948</v>
      </c>
      <c r="J8" s="1064">
        <v>19205</v>
      </c>
      <c r="K8" s="1058">
        <v>12862</v>
      </c>
      <c r="L8" s="635">
        <v>13727</v>
      </c>
      <c r="M8" s="635">
        <v>11089</v>
      </c>
      <c r="N8" s="635">
        <v>11843</v>
      </c>
      <c r="O8" s="635">
        <v>8176</v>
      </c>
      <c r="P8" s="635">
        <v>11068</v>
      </c>
      <c r="Q8" s="635">
        <v>11791</v>
      </c>
      <c r="R8" s="1039">
        <v>9277</v>
      </c>
      <c r="S8" s="635">
        <v>11363</v>
      </c>
      <c r="T8" s="1066">
        <v>5926</v>
      </c>
      <c r="U8" s="588">
        <v>10786</v>
      </c>
      <c r="V8" s="588">
        <v>3830</v>
      </c>
      <c r="W8" s="1067">
        <v>3260</v>
      </c>
      <c r="X8" s="1068">
        <v>7451</v>
      </c>
    </row>
    <row r="9" spans="2:24" ht="22" customHeight="1">
      <c r="B9" s="466" t="s">
        <v>394</v>
      </c>
      <c r="C9" s="1062">
        <v>6830</v>
      </c>
      <c r="D9" s="1039">
        <v>6633</v>
      </c>
      <c r="E9" s="1039">
        <v>7245</v>
      </c>
      <c r="F9" s="1039">
        <v>6332</v>
      </c>
      <c r="G9" s="1039">
        <v>6184</v>
      </c>
      <c r="H9" s="635">
        <v>7082</v>
      </c>
      <c r="I9" s="1063">
        <v>16545</v>
      </c>
      <c r="J9" s="1064">
        <v>13195</v>
      </c>
      <c r="K9" s="1058">
        <v>11801</v>
      </c>
      <c r="L9" s="635">
        <v>8825</v>
      </c>
      <c r="M9" s="635">
        <v>9095</v>
      </c>
      <c r="N9" s="635">
        <v>10435</v>
      </c>
      <c r="O9" s="635">
        <v>11056</v>
      </c>
      <c r="P9" s="635">
        <v>13680</v>
      </c>
      <c r="Q9" s="635">
        <v>10915</v>
      </c>
      <c r="R9" s="1039">
        <v>8615</v>
      </c>
      <c r="S9" s="635">
        <v>10455</v>
      </c>
      <c r="T9" s="1066">
        <v>9295</v>
      </c>
      <c r="U9" s="588">
        <v>9490</v>
      </c>
      <c r="V9" s="588">
        <v>10433</v>
      </c>
      <c r="W9" s="1067">
        <v>10575</v>
      </c>
      <c r="X9" s="1068">
        <v>10730</v>
      </c>
    </row>
    <row r="10" spans="2:24" ht="22" customHeight="1">
      <c r="B10" s="466" t="s">
        <v>395</v>
      </c>
      <c r="C10" s="1062">
        <v>24366</v>
      </c>
      <c r="D10" s="1039">
        <v>19946</v>
      </c>
      <c r="E10" s="1039">
        <v>24671</v>
      </c>
      <c r="F10" s="1039">
        <v>24703</v>
      </c>
      <c r="G10" s="1039">
        <v>45594</v>
      </c>
      <c r="H10" s="635">
        <v>29027</v>
      </c>
      <c r="I10" s="1063">
        <v>27933</v>
      </c>
      <c r="J10" s="1064">
        <v>31644</v>
      </c>
      <c r="K10" s="1058">
        <v>34925</v>
      </c>
      <c r="L10" s="635">
        <v>34713</v>
      </c>
      <c r="M10" s="635">
        <v>32079</v>
      </c>
      <c r="N10" s="635">
        <v>31996</v>
      </c>
      <c r="O10" s="635">
        <v>34375</v>
      </c>
      <c r="P10" s="635">
        <v>33938</v>
      </c>
      <c r="Q10" s="635">
        <v>22660</v>
      </c>
      <c r="R10" s="1039">
        <v>28864</v>
      </c>
      <c r="S10" s="635">
        <v>29943</v>
      </c>
      <c r="T10" s="1066">
        <v>22995</v>
      </c>
      <c r="U10" s="588">
        <v>21783</v>
      </c>
      <c r="V10" s="588">
        <v>30365</v>
      </c>
      <c r="W10" s="1067">
        <v>27574</v>
      </c>
      <c r="X10" s="1068">
        <v>21056</v>
      </c>
    </row>
    <row r="11" spans="2:24" ht="22" customHeight="1">
      <c r="B11" s="466" t="s">
        <v>396</v>
      </c>
      <c r="C11" s="1062">
        <v>7395</v>
      </c>
      <c r="D11" s="1039">
        <v>6876</v>
      </c>
      <c r="E11" s="1039">
        <v>8604</v>
      </c>
      <c r="F11" s="1039">
        <v>6341</v>
      </c>
      <c r="G11" s="1039">
        <v>5623</v>
      </c>
      <c r="H11" s="635">
        <v>5813</v>
      </c>
      <c r="I11" s="1063">
        <v>7231</v>
      </c>
      <c r="J11" s="1064">
        <v>8246</v>
      </c>
      <c r="K11" s="1058">
        <v>8280</v>
      </c>
      <c r="L11" s="635">
        <v>10572</v>
      </c>
      <c r="M11" s="635">
        <v>10648</v>
      </c>
      <c r="N11" s="635">
        <v>10998</v>
      </c>
      <c r="O11" s="635">
        <v>9781</v>
      </c>
      <c r="P11" s="635">
        <v>8816</v>
      </c>
      <c r="Q11" s="635">
        <v>10382</v>
      </c>
      <c r="R11" s="1039">
        <v>10640</v>
      </c>
      <c r="S11" s="635">
        <v>10216</v>
      </c>
      <c r="T11" s="1066">
        <v>8123</v>
      </c>
      <c r="U11" s="588">
        <v>9818</v>
      </c>
      <c r="V11" s="588">
        <v>12507</v>
      </c>
      <c r="W11" s="1067">
        <v>12988</v>
      </c>
      <c r="X11" s="1068">
        <v>12217</v>
      </c>
    </row>
    <row r="12" spans="2:24" ht="22" customHeight="1">
      <c r="B12" s="466" t="s">
        <v>397</v>
      </c>
      <c r="C12" s="1062">
        <v>12015</v>
      </c>
      <c r="D12" s="1039">
        <v>10368</v>
      </c>
      <c r="E12" s="1039">
        <v>6753</v>
      </c>
      <c r="F12" s="1039">
        <v>8088</v>
      </c>
      <c r="G12" s="1039">
        <v>30341</v>
      </c>
      <c r="H12" s="635">
        <v>33121</v>
      </c>
      <c r="I12" s="1063">
        <v>31429</v>
      </c>
      <c r="J12" s="1064">
        <v>30474</v>
      </c>
      <c r="K12" s="1058">
        <v>28085</v>
      </c>
      <c r="L12" s="635">
        <v>28969</v>
      </c>
      <c r="M12" s="635">
        <v>31831</v>
      </c>
      <c r="N12" s="635">
        <v>35709</v>
      </c>
      <c r="O12" s="635">
        <v>38661</v>
      </c>
      <c r="P12" s="635">
        <v>35363</v>
      </c>
      <c r="Q12" s="635">
        <v>34617</v>
      </c>
      <c r="R12" s="1039">
        <v>34612</v>
      </c>
      <c r="S12" s="635">
        <v>29089</v>
      </c>
      <c r="T12" s="1066">
        <v>24250</v>
      </c>
      <c r="U12" s="588">
        <v>17182</v>
      </c>
      <c r="V12" s="588">
        <v>28976</v>
      </c>
      <c r="W12" s="1067">
        <v>24299</v>
      </c>
      <c r="X12" s="1068">
        <v>26705</v>
      </c>
    </row>
    <row r="13" spans="2:24" ht="22" customHeight="1">
      <c r="B13" s="466" t="s">
        <v>398</v>
      </c>
      <c r="C13" s="1062">
        <v>27654</v>
      </c>
      <c r="D13" s="1039">
        <v>25442</v>
      </c>
      <c r="E13" s="1039">
        <v>23751</v>
      </c>
      <c r="F13" s="1039">
        <v>26431</v>
      </c>
      <c r="G13" s="1039">
        <v>23002</v>
      </c>
      <c r="H13" s="635">
        <v>23258</v>
      </c>
      <c r="I13" s="1063">
        <v>22398</v>
      </c>
      <c r="J13" s="1064">
        <v>24502</v>
      </c>
      <c r="K13" s="1058">
        <v>23223</v>
      </c>
      <c r="L13" s="635">
        <v>18609</v>
      </c>
      <c r="M13" s="635">
        <v>19477</v>
      </c>
      <c r="N13" s="635">
        <v>20093</v>
      </c>
      <c r="O13" s="635">
        <v>17683</v>
      </c>
      <c r="P13" s="635">
        <v>17976</v>
      </c>
      <c r="Q13" s="635">
        <v>18539</v>
      </c>
      <c r="R13" s="1039">
        <v>19400</v>
      </c>
      <c r="S13" s="635">
        <v>17002</v>
      </c>
      <c r="T13" s="1066">
        <v>15248</v>
      </c>
      <c r="U13" s="588">
        <v>14111</v>
      </c>
      <c r="V13" s="588">
        <v>13924</v>
      </c>
      <c r="W13" s="1067">
        <v>17113</v>
      </c>
      <c r="X13" s="1068">
        <v>17437</v>
      </c>
    </row>
    <row r="14" spans="2:24" ht="22" customHeight="1">
      <c r="B14" s="466" t="s">
        <v>399</v>
      </c>
      <c r="C14" s="1062">
        <v>6249</v>
      </c>
      <c r="D14" s="1039">
        <v>5342</v>
      </c>
      <c r="E14" s="1039">
        <v>5834</v>
      </c>
      <c r="F14" s="1039">
        <v>5510</v>
      </c>
      <c r="G14" s="1039">
        <v>6287</v>
      </c>
      <c r="H14" s="635">
        <v>5913</v>
      </c>
      <c r="I14" s="1063">
        <v>7303</v>
      </c>
      <c r="J14" s="1064">
        <v>8337</v>
      </c>
      <c r="K14" s="1058">
        <v>7706</v>
      </c>
      <c r="L14" s="635">
        <v>8262</v>
      </c>
      <c r="M14" s="635">
        <v>8533</v>
      </c>
      <c r="N14" s="635">
        <v>6576</v>
      </c>
      <c r="O14" s="635">
        <v>7366</v>
      </c>
      <c r="P14" s="635">
        <v>7580</v>
      </c>
      <c r="Q14" s="635">
        <v>7524</v>
      </c>
      <c r="R14" s="1039">
        <v>6451</v>
      </c>
      <c r="S14" s="635">
        <v>5208</v>
      </c>
      <c r="T14" s="588" t="s">
        <v>991</v>
      </c>
      <c r="U14" s="588">
        <v>2603</v>
      </c>
      <c r="V14" s="588">
        <v>3264</v>
      </c>
      <c r="W14" s="1067">
        <v>3312</v>
      </c>
      <c r="X14" s="1068">
        <v>2771</v>
      </c>
    </row>
    <row r="15" spans="2:24" ht="22" customHeight="1">
      <c r="B15" s="466" t="s">
        <v>402</v>
      </c>
      <c r="C15" s="1062">
        <v>3032</v>
      </c>
      <c r="D15" s="1039">
        <v>2739</v>
      </c>
      <c r="E15" s="1039">
        <v>2697</v>
      </c>
      <c r="F15" s="1039">
        <v>2641</v>
      </c>
      <c r="G15" s="1039">
        <v>3034</v>
      </c>
      <c r="H15" s="635">
        <v>2208</v>
      </c>
      <c r="I15" s="1063">
        <v>3356</v>
      </c>
      <c r="J15" s="1064">
        <v>4605</v>
      </c>
      <c r="K15" s="1058">
        <v>4467</v>
      </c>
      <c r="L15" s="635">
        <v>4794</v>
      </c>
      <c r="M15" s="635">
        <v>2912</v>
      </c>
      <c r="N15" s="635">
        <v>2528</v>
      </c>
      <c r="O15" s="635">
        <v>3473</v>
      </c>
      <c r="P15" s="635">
        <v>3387</v>
      </c>
      <c r="Q15" s="635">
        <v>3169</v>
      </c>
      <c r="R15" s="1039">
        <v>3064</v>
      </c>
      <c r="S15" s="635">
        <v>2065</v>
      </c>
      <c r="T15" s="588" t="s">
        <v>991</v>
      </c>
      <c r="U15" s="588">
        <v>1093</v>
      </c>
      <c r="V15" s="588">
        <v>1559</v>
      </c>
      <c r="W15" s="1067">
        <v>2052</v>
      </c>
      <c r="X15" s="1068">
        <v>1435</v>
      </c>
    </row>
    <row r="16" spans="2:24" ht="22" customHeight="1">
      <c r="B16" s="466" t="s">
        <v>403</v>
      </c>
      <c r="C16" s="1062">
        <v>15688</v>
      </c>
      <c r="D16" s="1039">
        <v>13932</v>
      </c>
      <c r="E16" s="1039">
        <v>8830</v>
      </c>
      <c r="F16" s="1039">
        <v>11217</v>
      </c>
      <c r="G16" s="1039">
        <v>9592</v>
      </c>
      <c r="H16" s="635">
        <v>11140</v>
      </c>
      <c r="I16" s="1063">
        <v>14155</v>
      </c>
      <c r="J16" s="1064">
        <v>16265</v>
      </c>
      <c r="K16" s="1058">
        <v>16654</v>
      </c>
      <c r="L16" s="635">
        <v>20347</v>
      </c>
      <c r="M16" s="635">
        <v>24121</v>
      </c>
      <c r="N16" s="635">
        <v>25604</v>
      </c>
      <c r="O16" s="635">
        <v>15211</v>
      </c>
      <c r="P16" s="635">
        <v>12369</v>
      </c>
      <c r="Q16" s="635">
        <v>15132</v>
      </c>
      <c r="R16" s="1039">
        <v>24479</v>
      </c>
      <c r="S16" s="635">
        <v>17928</v>
      </c>
      <c r="T16" s="1066">
        <v>7891</v>
      </c>
      <c r="U16" s="588">
        <v>9077</v>
      </c>
      <c r="V16" s="588">
        <v>8507</v>
      </c>
      <c r="W16" s="1067">
        <v>8997</v>
      </c>
      <c r="X16" s="1068">
        <v>9454</v>
      </c>
    </row>
    <row r="17" spans="2:24" ht="22" customHeight="1">
      <c r="B17" s="466" t="s">
        <v>404</v>
      </c>
      <c r="C17" s="1062">
        <v>434</v>
      </c>
      <c r="D17" s="1039">
        <v>572</v>
      </c>
      <c r="E17" s="1039">
        <v>651</v>
      </c>
      <c r="F17" s="1039">
        <v>314</v>
      </c>
      <c r="G17" s="1039">
        <v>360</v>
      </c>
      <c r="H17" s="635">
        <v>467</v>
      </c>
      <c r="I17" s="1063">
        <v>401</v>
      </c>
      <c r="J17" s="1064">
        <v>374</v>
      </c>
      <c r="K17" s="1058">
        <v>433</v>
      </c>
      <c r="L17" s="635">
        <v>434</v>
      </c>
      <c r="M17" s="635">
        <v>379</v>
      </c>
      <c r="N17" s="635">
        <v>322</v>
      </c>
      <c r="O17" s="635">
        <v>427</v>
      </c>
      <c r="P17" s="635">
        <v>570</v>
      </c>
      <c r="Q17" s="635">
        <v>927</v>
      </c>
      <c r="R17" s="1039">
        <v>735</v>
      </c>
      <c r="S17" s="635">
        <v>886</v>
      </c>
      <c r="T17" s="1066">
        <v>918</v>
      </c>
      <c r="U17" s="588">
        <v>1788</v>
      </c>
      <c r="V17" s="588">
        <v>5486</v>
      </c>
      <c r="W17" s="1067">
        <v>2483</v>
      </c>
      <c r="X17" s="1068">
        <v>3038</v>
      </c>
    </row>
    <row r="18" spans="2:24" ht="22" customHeight="1">
      <c r="B18" s="466" t="s">
        <v>405</v>
      </c>
      <c r="C18" s="1062">
        <v>16738</v>
      </c>
      <c r="D18" s="1039">
        <v>21837</v>
      </c>
      <c r="E18" s="1039">
        <v>22260</v>
      </c>
      <c r="F18" s="1039">
        <v>20127</v>
      </c>
      <c r="G18" s="1039">
        <v>17794</v>
      </c>
      <c r="H18" s="635">
        <v>19356</v>
      </c>
      <c r="I18" s="1063">
        <v>22948</v>
      </c>
      <c r="J18" s="1064">
        <v>24288</v>
      </c>
      <c r="K18" s="1058">
        <v>19393</v>
      </c>
      <c r="L18" s="635">
        <v>21841</v>
      </c>
      <c r="M18" s="635">
        <v>16701</v>
      </c>
      <c r="N18" s="635">
        <v>17935</v>
      </c>
      <c r="O18" s="635">
        <v>15820</v>
      </c>
      <c r="P18" s="635">
        <v>16785</v>
      </c>
      <c r="Q18" s="635">
        <v>15029</v>
      </c>
      <c r="R18" s="1039">
        <v>15163</v>
      </c>
      <c r="S18" s="635">
        <v>14684</v>
      </c>
      <c r="T18" s="1066">
        <v>10116</v>
      </c>
      <c r="U18" s="588">
        <v>11137</v>
      </c>
      <c r="V18" s="588">
        <v>12965</v>
      </c>
      <c r="W18" s="1067">
        <v>15754</v>
      </c>
      <c r="X18" s="1068">
        <v>28808</v>
      </c>
    </row>
    <row r="19" spans="2:24" ht="22" customHeight="1">
      <c r="B19" s="466" t="s">
        <v>406</v>
      </c>
      <c r="C19" s="1062">
        <v>11898</v>
      </c>
      <c r="D19" s="1039">
        <v>13799</v>
      </c>
      <c r="E19" s="1039">
        <v>17515</v>
      </c>
      <c r="F19" s="1039">
        <v>15612</v>
      </c>
      <c r="G19" s="1039">
        <v>23656</v>
      </c>
      <c r="H19" s="635">
        <v>16071</v>
      </c>
      <c r="I19" s="1063">
        <v>15517</v>
      </c>
      <c r="J19" s="1064">
        <v>20808</v>
      </c>
      <c r="K19" s="1058">
        <v>22282</v>
      </c>
      <c r="L19" s="635">
        <v>32218</v>
      </c>
      <c r="M19" s="635">
        <v>47054</v>
      </c>
      <c r="N19" s="635">
        <v>31841</v>
      </c>
      <c r="O19" s="635">
        <v>25106</v>
      </c>
      <c r="P19" s="635">
        <v>18368</v>
      </c>
      <c r="Q19" s="635">
        <v>19209</v>
      </c>
      <c r="R19" s="1039">
        <v>22019</v>
      </c>
      <c r="S19" s="635">
        <v>29303</v>
      </c>
      <c r="T19" s="1066">
        <v>18299</v>
      </c>
      <c r="U19" s="588">
        <v>14158</v>
      </c>
      <c r="V19" s="588">
        <v>27571</v>
      </c>
      <c r="W19" s="1067">
        <v>28251</v>
      </c>
      <c r="X19" s="1068">
        <v>28611</v>
      </c>
    </row>
    <row r="20" spans="2:24" ht="22" customHeight="1">
      <c r="B20" s="466" t="s">
        <v>407</v>
      </c>
      <c r="C20" s="1062">
        <v>7703</v>
      </c>
      <c r="D20" s="1039">
        <v>6914</v>
      </c>
      <c r="E20" s="1039">
        <v>9756</v>
      </c>
      <c r="F20" s="1039">
        <v>10156</v>
      </c>
      <c r="G20" s="1039">
        <v>10262</v>
      </c>
      <c r="H20" s="635">
        <v>6559</v>
      </c>
      <c r="I20" s="1063">
        <v>26296</v>
      </c>
      <c r="J20" s="1064">
        <v>32849</v>
      </c>
      <c r="K20" s="1058">
        <v>34485</v>
      </c>
      <c r="L20" s="635">
        <v>37189</v>
      </c>
      <c r="M20" s="635">
        <v>40370</v>
      </c>
      <c r="N20" s="635">
        <v>39692</v>
      </c>
      <c r="O20" s="635">
        <v>37417</v>
      </c>
      <c r="P20" s="635">
        <v>41241</v>
      </c>
      <c r="Q20" s="635">
        <v>41584</v>
      </c>
      <c r="R20" s="1039">
        <v>40248</v>
      </c>
      <c r="S20" s="635">
        <v>36120</v>
      </c>
      <c r="T20" s="1066">
        <v>34541</v>
      </c>
      <c r="U20" s="588">
        <v>35039</v>
      </c>
      <c r="V20" s="588">
        <v>36700</v>
      </c>
      <c r="W20" s="1067">
        <v>34641</v>
      </c>
      <c r="X20" s="1068">
        <v>35178</v>
      </c>
    </row>
    <row r="21" spans="2:24" ht="22" customHeight="1">
      <c r="B21" s="466" t="s">
        <v>408</v>
      </c>
      <c r="C21" s="1062">
        <v>8819</v>
      </c>
      <c r="D21" s="1039">
        <v>10217</v>
      </c>
      <c r="E21" s="1039">
        <v>11142</v>
      </c>
      <c r="F21" s="1039">
        <v>11442</v>
      </c>
      <c r="G21" s="1039">
        <v>11021</v>
      </c>
      <c r="H21" s="635">
        <v>8908</v>
      </c>
      <c r="I21" s="1063">
        <v>7923</v>
      </c>
      <c r="J21" s="1064">
        <v>9497</v>
      </c>
      <c r="K21" s="1058">
        <v>9114</v>
      </c>
      <c r="L21" s="635">
        <v>11385</v>
      </c>
      <c r="M21" s="635">
        <v>9571</v>
      </c>
      <c r="N21" s="635">
        <v>9248</v>
      </c>
      <c r="O21" s="635">
        <v>7331</v>
      </c>
      <c r="P21" s="635">
        <v>6236</v>
      </c>
      <c r="Q21" s="635">
        <v>5743</v>
      </c>
      <c r="R21" s="1039">
        <v>5989</v>
      </c>
      <c r="S21" s="635">
        <v>5055</v>
      </c>
      <c r="T21" s="1066">
        <v>3438</v>
      </c>
      <c r="U21" s="588">
        <v>2258</v>
      </c>
      <c r="V21" s="588">
        <v>3657</v>
      </c>
      <c r="W21" s="1067">
        <v>5504</v>
      </c>
      <c r="X21" s="1068">
        <v>3826</v>
      </c>
    </row>
    <row r="22" spans="2:24" ht="22" customHeight="1" thickBot="1">
      <c r="B22" s="1069" t="s">
        <v>409</v>
      </c>
      <c r="C22" s="1070">
        <v>18328</v>
      </c>
      <c r="D22" s="1043">
        <v>16623</v>
      </c>
      <c r="E22" s="1043">
        <v>15975</v>
      </c>
      <c r="F22" s="1043">
        <v>13855</v>
      </c>
      <c r="G22" s="1043">
        <v>15504</v>
      </c>
      <c r="H22" s="637">
        <v>15559</v>
      </c>
      <c r="I22" s="1071">
        <v>14465</v>
      </c>
      <c r="J22" s="1072">
        <v>13321</v>
      </c>
      <c r="K22" s="1073">
        <v>12931</v>
      </c>
      <c r="L22" s="637">
        <v>16470</v>
      </c>
      <c r="M22" s="637">
        <v>13331</v>
      </c>
      <c r="N22" s="637">
        <v>14748</v>
      </c>
      <c r="O22" s="637">
        <v>14677</v>
      </c>
      <c r="P22" s="637">
        <v>18215</v>
      </c>
      <c r="Q22" s="637">
        <v>15873</v>
      </c>
      <c r="R22" s="1043">
        <v>15686</v>
      </c>
      <c r="S22" s="637">
        <v>18752</v>
      </c>
      <c r="T22" s="1074">
        <v>12700</v>
      </c>
      <c r="U22" s="591">
        <v>14075</v>
      </c>
      <c r="V22" s="591">
        <v>12541</v>
      </c>
      <c r="W22" s="1075">
        <v>12781</v>
      </c>
      <c r="X22" s="1076">
        <v>10794</v>
      </c>
    </row>
    <row r="23" spans="2:24" ht="22" customHeight="1"/>
    <row r="24" spans="2:24" ht="22" customHeight="1"/>
    <row r="25" spans="2:24" ht="20.149999999999999" customHeight="1" thickBot="1">
      <c r="B25" s="1046" t="s">
        <v>410</v>
      </c>
      <c r="F25" s="536"/>
      <c r="G25" s="536"/>
      <c r="H25" s="600"/>
      <c r="I25" s="600"/>
      <c r="J25" s="600"/>
      <c r="K25" s="536"/>
      <c r="L25" s="536"/>
      <c r="M25" s="536"/>
      <c r="N25" s="536"/>
      <c r="O25" s="536"/>
      <c r="P25" s="536"/>
      <c r="R25" s="536"/>
      <c r="S25" s="536"/>
      <c r="T25" s="536"/>
      <c r="U25" s="536"/>
      <c r="V25" s="536"/>
      <c r="W25" s="536"/>
      <c r="X25" s="536" t="s">
        <v>962</v>
      </c>
    </row>
    <row r="26" spans="2:24" ht="20.149999999999999" customHeight="1">
      <c r="B26" s="1047" t="s">
        <v>374</v>
      </c>
      <c r="C26" s="1048" t="s">
        <v>375</v>
      </c>
      <c r="D26" s="1049" t="s">
        <v>376</v>
      </c>
      <c r="E26" s="1048" t="s">
        <v>377</v>
      </c>
      <c r="F26" s="1049" t="s">
        <v>378</v>
      </c>
      <c r="G26" s="1049" t="s">
        <v>379</v>
      </c>
      <c r="H26" s="1049" t="s">
        <v>380</v>
      </c>
      <c r="I26" s="589" t="s">
        <v>381</v>
      </c>
      <c r="J26" s="589" t="s">
        <v>382</v>
      </c>
      <c r="K26" s="589" t="s">
        <v>383</v>
      </c>
      <c r="L26" s="589" t="s">
        <v>384</v>
      </c>
      <c r="M26" s="589" t="s">
        <v>385</v>
      </c>
      <c r="N26" s="589" t="s">
        <v>386</v>
      </c>
      <c r="O26" s="589" t="s">
        <v>387</v>
      </c>
      <c r="P26" s="1051" t="s">
        <v>388</v>
      </c>
      <c r="Q26" s="589" t="s">
        <v>389</v>
      </c>
      <c r="R26" s="1051" t="s">
        <v>715</v>
      </c>
      <c r="S26" s="589" t="s">
        <v>897</v>
      </c>
      <c r="T26" s="589" t="s">
        <v>990</v>
      </c>
      <c r="U26" s="1051" t="s">
        <v>1119</v>
      </c>
      <c r="V26" s="593" t="s">
        <v>1157</v>
      </c>
      <c r="W26" s="1051" t="s">
        <v>1190</v>
      </c>
      <c r="X26" s="1052" t="s">
        <v>1191</v>
      </c>
    </row>
    <row r="27" spans="2:24" ht="20.149999999999999" customHeight="1">
      <c r="B27" s="1077" t="s">
        <v>411</v>
      </c>
      <c r="C27" s="1062">
        <v>17022</v>
      </c>
      <c r="D27" s="1039">
        <v>16027</v>
      </c>
      <c r="E27" s="1039">
        <v>13782</v>
      </c>
      <c r="F27" s="1039">
        <v>13671</v>
      </c>
      <c r="G27" s="1039">
        <v>10743</v>
      </c>
      <c r="H27" s="1039">
        <v>13069</v>
      </c>
      <c r="I27" s="1039">
        <v>15645</v>
      </c>
      <c r="J27" s="1039">
        <v>16165</v>
      </c>
      <c r="K27" s="635">
        <v>16785</v>
      </c>
      <c r="L27" s="1055">
        <v>17118</v>
      </c>
      <c r="M27" s="1055">
        <v>19670</v>
      </c>
      <c r="N27" s="1055">
        <v>19939</v>
      </c>
      <c r="O27" s="1055">
        <v>26615</v>
      </c>
      <c r="P27" s="1055">
        <v>21063</v>
      </c>
      <c r="Q27" s="1055">
        <v>18729</v>
      </c>
      <c r="R27" s="1054">
        <v>3882</v>
      </c>
      <c r="S27" s="1078" t="s">
        <v>971</v>
      </c>
      <c r="T27" s="1078" t="s">
        <v>971</v>
      </c>
      <c r="U27" s="1079">
        <v>7798</v>
      </c>
      <c r="V27" s="594">
        <v>10281</v>
      </c>
      <c r="W27" s="1079">
        <v>13271</v>
      </c>
      <c r="X27" s="1080">
        <v>12764</v>
      </c>
    </row>
    <row r="28" spans="2:24" ht="20.149999999999999" customHeight="1">
      <c r="B28" s="1077" t="s">
        <v>412</v>
      </c>
      <c r="C28" s="1062">
        <v>27426</v>
      </c>
      <c r="D28" s="1039">
        <v>23525</v>
      </c>
      <c r="E28" s="1039">
        <v>30813</v>
      </c>
      <c r="F28" s="1039">
        <v>30438</v>
      </c>
      <c r="G28" s="1039">
        <v>41954</v>
      </c>
      <c r="H28" s="1039">
        <v>43970</v>
      </c>
      <c r="I28" s="1039">
        <v>30513</v>
      </c>
      <c r="J28" s="1039">
        <v>32707</v>
      </c>
      <c r="K28" s="635">
        <v>29456</v>
      </c>
      <c r="L28" s="635">
        <v>27943</v>
      </c>
      <c r="M28" s="635">
        <v>30256</v>
      </c>
      <c r="N28" s="635">
        <v>32238</v>
      </c>
      <c r="O28" s="635">
        <v>25380</v>
      </c>
      <c r="P28" s="635">
        <v>20331</v>
      </c>
      <c r="Q28" s="635">
        <v>22608</v>
      </c>
      <c r="R28" s="1039">
        <v>22661</v>
      </c>
      <c r="S28" s="635">
        <v>22125</v>
      </c>
      <c r="T28" s="1066">
        <v>22914</v>
      </c>
      <c r="U28" s="1067">
        <v>26205</v>
      </c>
      <c r="V28" s="595">
        <v>25717</v>
      </c>
      <c r="W28" s="1067">
        <v>24525</v>
      </c>
      <c r="X28" s="1068">
        <v>21944</v>
      </c>
    </row>
    <row r="29" spans="2:24" ht="20.149999999999999" customHeight="1">
      <c r="B29" s="1077" t="s">
        <v>413</v>
      </c>
      <c r="C29" s="1067" t="s">
        <v>400</v>
      </c>
      <c r="D29" s="1039">
        <v>260</v>
      </c>
      <c r="E29" s="1041">
        <v>5877</v>
      </c>
      <c r="F29" s="1039">
        <v>4477</v>
      </c>
      <c r="G29" s="1039">
        <v>3916</v>
      </c>
      <c r="H29" s="1039">
        <v>3950</v>
      </c>
      <c r="I29" s="1039">
        <v>3488</v>
      </c>
      <c r="J29" s="1039">
        <v>2407</v>
      </c>
      <c r="K29" s="635">
        <v>3427</v>
      </c>
      <c r="L29" s="635">
        <v>4485</v>
      </c>
      <c r="M29" s="635">
        <v>4585</v>
      </c>
      <c r="N29" s="635">
        <v>5140</v>
      </c>
      <c r="O29" s="635">
        <v>3245</v>
      </c>
      <c r="P29" s="635">
        <v>2729</v>
      </c>
      <c r="Q29" s="635">
        <v>3945</v>
      </c>
      <c r="R29" s="1039">
        <v>1030</v>
      </c>
      <c r="S29" s="635">
        <v>4077</v>
      </c>
      <c r="T29" s="1066">
        <v>3090</v>
      </c>
      <c r="U29" s="1067">
        <v>2010</v>
      </c>
      <c r="V29" s="595">
        <v>1730</v>
      </c>
      <c r="W29" s="1067">
        <v>105</v>
      </c>
      <c r="X29" s="1068">
        <v>0</v>
      </c>
    </row>
    <row r="30" spans="2:24" ht="20.149999999999999" customHeight="1" thickBot="1">
      <c r="B30" s="1081" t="s">
        <v>414</v>
      </c>
      <c r="C30" s="1075" t="s">
        <v>400</v>
      </c>
      <c r="D30" s="1043">
        <v>190</v>
      </c>
      <c r="E30" s="1082">
        <v>570</v>
      </c>
      <c r="F30" s="1043">
        <v>440</v>
      </c>
      <c r="G30" s="1043">
        <v>640</v>
      </c>
      <c r="H30" s="1043">
        <v>372</v>
      </c>
      <c r="I30" s="1043">
        <v>570</v>
      </c>
      <c r="J30" s="1043">
        <v>530</v>
      </c>
      <c r="K30" s="637">
        <v>470</v>
      </c>
      <c r="L30" s="637">
        <v>485</v>
      </c>
      <c r="M30" s="637">
        <v>721</v>
      </c>
      <c r="N30" s="637">
        <v>655</v>
      </c>
      <c r="O30" s="637">
        <v>479</v>
      </c>
      <c r="P30" s="637">
        <v>390</v>
      </c>
      <c r="Q30" s="637">
        <v>674</v>
      </c>
      <c r="R30" s="1043">
        <v>453</v>
      </c>
      <c r="S30" s="637">
        <v>797</v>
      </c>
      <c r="T30" s="1074">
        <v>856</v>
      </c>
      <c r="U30" s="1075">
        <v>1605</v>
      </c>
      <c r="V30" s="596">
        <v>1364</v>
      </c>
      <c r="W30" s="1075">
        <v>1528</v>
      </c>
      <c r="X30" s="1076">
        <v>1418</v>
      </c>
    </row>
    <row r="31" spans="2:24" ht="20.149999999999999" customHeight="1">
      <c r="D31" s="1083"/>
      <c r="E31" s="1083"/>
      <c r="F31" s="1083"/>
      <c r="G31" s="1083"/>
      <c r="H31" s="1083"/>
      <c r="I31" s="1083"/>
      <c r="J31" s="1083"/>
      <c r="K31" s="1083"/>
      <c r="L31" s="1083"/>
      <c r="M31" s="1083"/>
      <c r="N31" s="1083"/>
      <c r="O31" s="1083"/>
      <c r="P31" s="1083"/>
      <c r="Q31" s="1083"/>
      <c r="R31" s="1083"/>
      <c r="S31" s="1083"/>
    </row>
    <row r="32" spans="2:24" ht="20.149999999999999" customHeight="1"/>
    <row r="33" spans="2:24" ht="20.149999999999999" customHeight="1" thickBot="1">
      <c r="B33" s="1046" t="s">
        <v>415</v>
      </c>
      <c r="F33" s="536"/>
      <c r="G33" s="536"/>
      <c r="H33" s="600"/>
      <c r="I33" s="600"/>
      <c r="J33" s="600"/>
      <c r="K33" s="536"/>
      <c r="L33" s="536"/>
      <c r="M33" s="536"/>
      <c r="N33" s="536"/>
      <c r="O33" s="536"/>
      <c r="P33" s="536"/>
      <c r="R33" s="536"/>
      <c r="S33" s="536"/>
      <c r="T33" s="536"/>
      <c r="U33" s="536"/>
      <c r="V33" s="536"/>
      <c r="W33" s="536"/>
      <c r="X33" s="536" t="s">
        <v>962</v>
      </c>
    </row>
    <row r="34" spans="2:24" ht="20.149999999999999" customHeight="1">
      <c r="B34" s="1047" t="s">
        <v>374</v>
      </c>
      <c r="C34" s="1048" t="s">
        <v>375</v>
      </c>
      <c r="D34" s="1049" t="s">
        <v>376</v>
      </c>
      <c r="E34" s="1048" t="s">
        <v>377</v>
      </c>
      <c r="F34" s="1049" t="s">
        <v>378</v>
      </c>
      <c r="G34" s="1049" t="s">
        <v>379</v>
      </c>
      <c r="H34" s="1049" t="s">
        <v>380</v>
      </c>
      <c r="I34" s="1050" t="s">
        <v>381</v>
      </c>
      <c r="J34" s="589" t="s">
        <v>382</v>
      </c>
      <c r="K34" s="589" t="s">
        <v>383</v>
      </c>
      <c r="L34" s="589" t="s">
        <v>384</v>
      </c>
      <c r="M34" s="589" t="s">
        <v>385</v>
      </c>
      <c r="N34" s="589" t="s">
        <v>386</v>
      </c>
      <c r="O34" s="589" t="s">
        <v>387</v>
      </c>
      <c r="P34" s="1051" t="s">
        <v>388</v>
      </c>
      <c r="Q34" s="589" t="s">
        <v>389</v>
      </c>
      <c r="R34" s="1051" t="s">
        <v>715</v>
      </c>
      <c r="S34" s="589" t="s">
        <v>897</v>
      </c>
      <c r="T34" s="1051" t="s">
        <v>990</v>
      </c>
      <c r="U34" s="1051" t="s">
        <v>1119</v>
      </c>
      <c r="V34" s="593" t="s">
        <v>1157</v>
      </c>
      <c r="W34" s="1051" t="s">
        <v>1190</v>
      </c>
      <c r="X34" s="1052" t="s">
        <v>1191</v>
      </c>
    </row>
    <row r="35" spans="2:24" ht="20.149999999999999" customHeight="1">
      <c r="B35" s="1084" t="s">
        <v>416</v>
      </c>
      <c r="C35" s="1053">
        <v>5163</v>
      </c>
      <c r="D35" s="1054">
        <v>3699</v>
      </c>
      <c r="E35" s="1054">
        <v>3318</v>
      </c>
      <c r="F35" s="1054">
        <v>5396</v>
      </c>
      <c r="G35" s="1054">
        <v>9843</v>
      </c>
      <c r="H35" s="1055">
        <v>8203</v>
      </c>
      <c r="I35" s="1057">
        <v>8502</v>
      </c>
      <c r="J35" s="1054">
        <v>4773</v>
      </c>
      <c r="K35" s="1058">
        <v>3005</v>
      </c>
      <c r="L35" s="635">
        <v>3529</v>
      </c>
      <c r="M35" s="635">
        <v>2618</v>
      </c>
      <c r="N35" s="635">
        <v>2656</v>
      </c>
      <c r="O35" s="635">
        <v>3218</v>
      </c>
      <c r="P35" s="1039">
        <v>2802</v>
      </c>
      <c r="Q35" s="635">
        <v>2910</v>
      </c>
      <c r="R35" s="1041">
        <v>2695</v>
      </c>
      <c r="S35" s="636">
        <v>1986</v>
      </c>
      <c r="T35" s="1067">
        <v>591</v>
      </c>
      <c r="U35" s="1067">
        <v>892</v>
      </c>
      <c r="V35" s="597">
        <v>1062</v>
      </c>
      <c r="W35" s="1041"/>
      <c r="X35" s="1042"/>
    </row>
    <row r="36" spans="2:24" ht="20.149999999999999" customHeight="1">
      <c r="B36" s="466" t="s">
        <v>417</v>
      </c>
      <c r="C36" s="1062">
        <v>700</v>
      </c>
      <c r="D36" s="1039">
        <v>700</v>
      </c>
      <c r="E36" s="1039">
        <v>657</v>
      </c>
      <c r="F36" s="1039">
        <v>933</v>
      </c>
      <c r="G36" s="1039">
        <v>958</v>
      </c>
      <c r="H36" s="635">
        <v>840</v>
      </c>
      <c r="I36" s="1064">
        <v>825</v>
      </c>
      <c r="J36" s="1039">
        <v>1277</v>
      </c>
      <c r="K36" s="1058">
        <v>1212</v>
      </c>
      <c r="L36" s="635">
        <v>1011</v>
      </c>
      <c r="M36" s="635">
        <v>954</v>
      </c>
      <c r="N36" s="635">
        <v>771</v>
      </c>
      <c r="O36" s="635">
        <v>641</v>
      </c>
      <c r="P36" s="1039">
        <v>928</v>
      </c>
      <c r="Q36" s="635">
        <v>848</v>
      </c>
      <c r="R36" s="1039">
        <v>909</v>
      </c>
      <c r="S36" s="635">
        <v>207</v>
      </c>
      <c r="T36" s="1085" t="s">
        <v>991</v>
      </c>
      <c r="U36" s="1086">
        <v>232</v>
      </c>
      <c r="V36" s="598">
        <v>259</v>
      </c>
      <c r="W36" s="1086">
        <v>267</v>
      </c>
      <c r="X36" s="1087">
        <v>295</v>
      </c>
    </row>
    <row r="37" spans="2:24" ht="20.149999999999999" customHeight="1">
      <c r="B37" s="466" t="s">
        <v>993</v>
      </c>
      <c r="C37" s="1062">
        <v>15472</v>
      </c>
      <c r="D37" s="1039">
        <v>14254</v>
      </c>
      <c r="E37" s="1039">
        <v>8372</v>
      </c>
      <c r="F37" s="1039">
        <v>9144</v>
      </c>
      <c r="G37" s="1039">
        <v>10410</v>
      </c>
      <c r="H37" s="636" t="s">
        <v>401</v>
      </c>
      <c r="I37" s="1088" t="s">
        <v>401</v>
      </c>
      <c r="J37" s="1041" t="s">
        <v>401</v>
      </c>
      <c r="K37" s="597" t="s">
        <v>401</v>
      </c>
      <c r="L37" s="636">
        <v>10856</v>
      </c>
      <c r="M37" s="636">
        <v>10907</v>
      </c>
      <c r="N37" s="636">
        <v>13069</v>
      </c>
      <c r="O37" s="636">
        <v>14201</v>
      </c>
      <c r="P37" s="1041">
        <v>12734</v>
      </c>
      <c r="Q37" s="636">
        <v>10287</v>
      </c>
      <c r="R37" s="1041">
        <v>13575</v>
      </c>
      <c r="S37" s="636">
        <v>19035</v>
      </c>
      <c r="T37" s="1062">
        <v>6619</v>
      </c>
      <c r="U37" s="1062">
        <v>7468</v>
      </c>
      <c r="V37" s="599">
        <v>8563</v>
      </c>
      <c r="W37" s="1062">
        <v>6909</v>
      </c>
      <c r="X37" s="1089">
        <v>5607</v>
      </c>
    </row>
    <row r="38" spans="2:24" ht="20.149999999999999" customHeight="1">
      <c r="B38" s="466" t="s">
        <v>418</v>
      </c>
      <c r="C38" s="1062">
        <v>1500</v>
      </c>
      <c r="D38" s="1039">
        <v>1500</v>
      </c>
      <c r="E38" s="1039">
        <v>1750</v>
      </c>
      <c r="F38" s="1039">
        <v>8085</v>
      </c>
      <c r="G38" s="1039">
        <v>10250</v>
      </c>
      <c r="H38" s="635">
        <v>9111</v>
      </c>
      <c r="I38" s="1064">
        <v>10018</v>
      </c>
      <c r="J38" s="1039">
        <v>8202</v>
      </c>
      <c r="K38" s="1058">
        <v>5167</v>
      </c>
      <c r="L38" s="635">
        <v>2349</v>
      </c>
      <c r="M38" s="635">
        <v>759</v>
      </c>
      <c r="N38" s="635">
        <v>890</v>
      </c>
      <c r="O38" s="635">
        <v>1280</v>
      </c>
      <c r="P38" s="1039">
        <v>1260</v>
      </c>
      <c r="Q38" s="635">
        <v>1016</v>
      </c>
      <c r="R38" s="1039">
        <v>2145</v>
      </c>
      <c r="S38" s="635">
        <v>1254</v>
      </c>
      <c r="T38" s="1062">
        <v>960</v>
      </c>
      <c r="U38" s="1062">
        <v>1750</v>
      </c>
      <c r="V38" s="599">
        <v>1728</v>
      </c>
      <c r="W38" s="1062">
        <v>1493</v>
      </c>
      <c r="X38" s="1089">
        <v>663</v>
      </c>
    </row>
    <row r="39" spans="2:24" ht="20.149999999999999" customHeight="1">
      <c r="B39" s="466" t="s">
        <v>419</v>
      </c>
      <c r="C39" s="1062">
        <v>388</v>
      </c>
      <c r="D39" s="1039">
        <v>388</v>
      </c>
      <c r="E39" s="1039">
        <v>350</v>
      </c>
      <c r="F39" s="1039">
        <v>330</v>
      </c>
      <c r="G39" s="1039">
        <v>350</v>
      </c>
      <c r="H39" s="635">
        <v>220</v>
      </c>
      <c r="I39" s="1064">
        <v>215</v>
      </c>
      <c r="J39" s="1039">
        <v>229</v>
      </c>
      <c r="K39" s="1058">
        <v>265</v>
      </c>
      <c r="L39" s="635">
        <v>203</v>
      </c>
      <c r="M39" s="635">
        <v>194</v>
      </c>
      <c r="N39" s="635">
        <v>188</v>
      </c>
      <c r="O39" s="635">
        <v>183</v>
      </c>
      <c r="P39" s="1039">
        <v>180</v>
      </c>
      <c r="Q39" s="635">
        <v>178</v>
      </c>
      <c r="R39" s="1039">
        <v>169</v>
      </c>
      <c r="S39" s="635">
        <v>155</v>
      </c>
      <c r="T39" s="1062">
        <v>120</v>
      </c>
      <c r="U39" s="1062">
        <v>130</v>
      </c>
      <c r="V39" s="599">
        <v>144</v>
      </c>
      <c r="W39" s="1062">
        <v>80</v>
      </c>
      <c r="X39" s="1089">
        <v>0</v>
      </c>
    </row>
    <row r="40" spans="2:24" ht="20.149999999999999" customHeight="1">
      <c r="B40" s="466" t="s">
        <v>420</v>
      </c>
      <c r="C40" s="1062">
        <v>1160</v>
      </c>
      <c r="D40" s="1039">
        <v>1160</v>
      </c>
      <c r="E40" s="1039">
        <v>1000</v>
      </c>
      <c r="F40" s="1039">
        <v>1300</v>
      </c>
      <c r="G40" s="1039">
        <v>5810</v>
      </c>
      <c r="H40" s="635">
        <v>7891</v>
      </c>
      <c r="I40" s="1064">
        <v>8705</v>
      </c>
      <c r="J40" s="1039">
        <v>7505</v>
      </c>
      <c r="K40" s="1058">
        <v>7123</v>
      </c>
      <c r="L40" s="635">
        <v>4757</v>
      </c>
      <c r="M40" s="635">
        <v>4739</v>
      </c>
      <c r="N40" s="635">
        <v>4450</v>
      </c>
      <c r="O40" s="635">
        <v>4190</v>
      </c>
      <c r="P40" s="1039">
        <v>3840</v>
      </c>
      <c r="Q40" s="635">
        <v>3740</v>
      </c>
      <c r="R40" s="1039">
        <v>3740</v>
      </c>
      <c r="S40" s="635">
        <v>3428</v>
      </c>
      <c r="T40" s="1062">
        <v>2880</v>
      </c>
      <c r="U40" s="1062">
        <v>3300</v>
      </c>
      <c r="V40" s="599">
        <v>3456</v>
      </c>
      <c r="W40" s="1062">
        <v>3515</v>
      </c>
      <c r="X40" s="1089">
        <v>2631</v>
      </c>
    </row>
    <row r="41" spans="2:24" ht="20.149999999999999" customHeight="1">
      <c r="B41" s="466" t="s">
        <v>421</v>
      </c>
      <c r="C41" s="1062">
        <v>1060</v>
      </c>
      <c r="D41" s="1039">
        <v>1060</v>
      </c>
      <c r="E41" s="1039">
        <v>850</v>
      </c>
      <c r="F41" s="1039">
        <v>862</v>
      </c>
      <c r="G41" s="1039">
        <v>915</v>
      </c>
      <c r="H41" s="635">
        <v>894</v>
      </c>
      <c r="I41" s="1064">
        <v>883</v>
      </c>
      <c r="J41" s="1039">
        <v>892</v>
      </c>
      <c r="K41" s="1058">
        <v>733</v>
      </c>
      <c r="L41" s="635">
        <v>598</v>
      </c>
      <c r="M41" s="635">
        <v>575</v>
      </c>
      <c r="N41" s="635">
        <v>574</v>
      </c>
      <c r="O41" s="635">
        <v>277</v>
      </c>
      <c r="P41" s="1039">
        <v>274</v>
      </c>
      <c r="Q41" s="635">
        <v>274</v>
      </c>
      <c r="R41" s="1039">
        <v>271</v>
      </c>
      <c r="S41" s="635">
        <v>248</v>
      </c>
      <c r="T41" s="1062">
        <v>180</v>
      </c>
      <c r="U41" s="1062">
        <v>200</v>
      </c>
      <c r="V41" s="599">
        <v>180</v>
      </c>
      <c r="W41" s="1062">
        <v>210</v>
      </c>
      <c r="X41" s="1089">
        <v>200</v>
      </c>
    </row>
    <row r="42" spans="2:24" ht="20.149999999999999" customHeight="1">
      <c r="B42" s="466" t="s">
        <v>422</v>
      </c>
      <c r="C42" s="1062">
        <v>50</v>
      </c>
      <c r="D42" s="1039">
        <v>50</v>
      </c>
      <c r="E42" s="1039">
        <v>0</v>
      </c>
      <c r="F42" s="1039">
        <v>0</v>
      </c>
      <c r="G42" s="1039">
        <v>0</v>
      </c>
      <c r="H42" s="636" t="s">
        <v>401</v>
      </c>
      <c r="I42" s="1088" t="s">
        <v>401</v>
      </c>
      <c r="J42" s="1041" t="s">
        <v>401</v>
      </c>
      <c r="K42" s="597" t="s">
        <v>401</v>
      </c>
      <c r="L42" s="636">
        <v>139</v>
      </c>
      <c r="M42" s="636">
        <v>98</v>
      </c>
      <c r="N42" s="636">
        <v>97</v>
      </c>
      <c r="O42" s="636">
        <v>95</v>
      </c>
      <c r="P42" s="1041">
        <v>92</v>
      </c>
      <c r="Q42" s="636">
        <v>94</v>
      </c>
      <c r="R42" s="1041">
        <v>93</v>
      </c>
      <c r="S42" s="636">
        <v>85</v>
      </c>
      <c r="T42" s="1062">
        <v>60</v>
      </c>
      <c r="U42" s="1062">
        <v>70</v>
      </c>
      <c r="V42" s="599">
        <v>84</v>
      </c>
      <c r="W42" s="1062">
        <v>89</v>
      </c>
      <c r="X42" s="1089">
        <v>70</v>
      </c>
    </row>
    <row r="43" spans="2:24" ht="20.149999999999999" customHeight="1">
      <c r="B43" s="466" t="s">
        <v>423</v>
      </c>
      <c r="C43" s="1062">
        <v>726</v>
      </c>
      <c r="D43" s="1039">
        <v>726</v>
      </c>
      <c r="E43" s="1039">
        <v>700</v>
      </c>
      <c r="F43" s="1039">
        <v>724</v>
      </c>
      <c r="G43" s="1039">
        <v>730</v>
      </c>
      <c r="H43" s="635">
        <v>712</v>
      </c>
      <c r="I43" s="1064">
        <v>708</v>
      </c>
      <c r="J43" s="1039">
        <v>699</v>
      </c>
      <c r="K43" s="1058">
        <v>669</v>
      </c>
      <c r="L43" s="635">
        <v>899</v>
      </c>
      <c r="M43" s="635">
        <v>822</v>
      </c>
      <c r="N43" s="635">
        <v>814</v>
      </c>
      <c r="O43" s="635">
        <v>801</v>
      </c>
      <c r="P43" s="1039">
        <v>794</v>
      </c>
      <c r="Q43" s="635">
        <v>791</v>
      </c>
      <c r="R43" s="1039">
        <v>783</v>
      </c>
      <c r="S43" s="635">
        <v>718</v>
      </c>
      <c r="T43" s="1062">
        <v>480</v>
      </c>
      <c r="U43" s="1062">
        <v>500</v>
      </c>
      <c r="V43" s="599">
        <v>480</v>
      </c>
      <c r="W43" s="1062">
        <v>560</v>
      </c>
      <c r="X43" s="1089">
        <v>500</v>
      </c>
    </row>
    <row r="44" spans="2:24" ht="20.149999999999999" customHeight="1">
      <c r="B44" s="466" t="s">
        <v>424</v>
      </c>
      <c r="C44" s="1062">
        <v>80</v>
      </c>
      <c r="D44" s="1039">
        <v>80</v>
      </c>
      <c r="E44" s="1039">
        <v>0</v>
      </c>
      <c r="F44" s="1039">
        <v>0</v>
      </c>
      <c r="G44" s="1039">
        <v>0</v>
      </c>
      <c r="H44" s="636" t="s">
        <v>401</v>
      </c>
      <c r="I44" s="1088" t="s">
        <v>401</v>
      </c>
      <c r="J44" s="1041" t="s">
        <v>401</v>
      </c>
      <c r="K44" s="597" t="s">
        <v>401</v>
      </c>
      <c r="L44" s="636">
        <v>432</v>
      </c>
      <c r="M44" s="636">
        <v>408</v>
      </c>
      <c r="N44" s="636">
        <v>384</v>
      </c>
      <c r="O44" s="636">
        <v>360</v>
      </c>
      <c r="P44" s="1041">
        <v>240</v>
      </c>
      <c r="Q44" s="636">
        <v>240</v>
      </c>
      <c r="R44" s="1041">
        <v>240</v>
      </c>
      <c r="S44" s="636">
        <v>220</v>
      </c>
      <c r="T44" s="1062">
        <v>200</v>
      </c>
      <c r="U44" s="1062">
        <v>200</v>
      </c>
      <c r="V44" s="599">
        <v>200</v>
      </c>
      <c r="W44" s="1062">
        <v>200</v>
      </c>
      <c r="X44" s="1089">
        <v>200</v>
      </c>
    </row>
    <row r="45" spans="2:24" ht="20.149999999999999" customHeight="1">
      <c r="B45" s="466" t="s">
        <v>425</v>
      </c>
      <c r="C45" s="1062">
        <v>170</v>
      </c>
      <c r="D45" s="1039">
        <v>125</v>
      </c>
      <c r="E45" s="1039">
        <v>0</v>
      </c>
      <c r="F45" s="1039">
        <v>0</v>
      </c>
      <c r="G45" s="1039">
        <v>0</v>
      </c>
      <c r="H45" s="636" t="s">
        <v>401</v>
      </c>
      <c r="I45" s="1088" t="s">
        <v>401</v>
      </c>
      <c r="J45" s="1041" t="s">
        <v>401</v>
      </c>
      <c r="K45" s="597" t="s">
        <v>401</v>
      </c>
      <c r="L45" s="636">
        <v>0</v>
      </c>
      <c r="M45" s="636">
        <v>0</v>
      </c>
      <c r="N45" s="636">
        <v>0</v>
      </c>
      <c r="O45" s="636">
        <v>0</v>
      </c>
      <c r="P45" s="1041">
        <v>0</v>
      </c>
      <c r="Q45" s="636">
        <v>0</v>
      </c>
      <c r="R45" s="1041">
        <v>0</v>
      </c>
      <c r="S45" s="636" t="s">
        <v>969</v>
      </c>
      <c r="T45" s="1067" t="s">
        <v>992</v>
      </c>
      <c r="U45" s="1067" t="s">
        <v>400</v>
      </c>
      <c r="V45" s="595" t="s">
        <v>401</v>
      </c>
      <c r="W45" s="1067"/>
      <c r="X45" s="1068"/>
    </row>
    <row r="46" spans="2:24" ht="20.149999999999999" customHeight="1">
      <c r="B46" s="466" t="s">
        <v>426</v>
      </c>
      <c r="C46" s="1062">
        <v>384</v>
      </c>
      <c r="D46" s="1039">
        <v>384</v>
      </c>
      <c r="E46" s="1039">
        <v>484</v>
      </c>
      <c r="F46" s="1039">
        <v>496</v>
      </c>
      <c r="G46" s="1039">
        <v>520</v>
      </c>
      <c r="H46" s="635">
        <v>477</v>
      </c>
      <c r="I46" s="1064">
        <v>503</v>
      </c>
      <c r="J46" s="1039">
        <v>480</v>
      </c>
      <c r="K46" s="1058">
        <v>455</v>
      </c>
      <c r="L46" s="635">
        <v>725</v>
      </c>
      <c r="M46" s="635">
        <v>708</v>
      </c>
      <c r="N46" s="635">
        <v>660</v>
      </c>
      <c r="O46" s="635">
        <v>480</v>
      </c>
      <c r="P46" s="1039">
        <v>1008</v>
      </c>
      <c r="Q46" s="635">
        <v>1200</v>
      </c>
      <c r="R46" s="1041" t="s">
        <v>969</v>
      </c>
      <c r="S46" s="636" t="s">
        <v>969</v>
      </c>
      <c r="T46" s="1067" t="s">
        <v>994</v>
      </c>
      <c r="U46" s="1067" t="s">
        <v>400</v>
      </c>
      <c r="V46" s="595" t="s">
        <v>401</v>
      </c>
      <c r="W46" s="1067"/>
      <c r="X46" s="1068"/>
    </row>
    <row r="47" spans="2:24" ht="20.149999999999999" customHeight="1">
      <c r="B47" s="466" t="s">
        <v>427</v>
      </c>
      <c r="C47" s="1062">
        <v>1080</v>
      </c>
      <c r="D47" s="1039">
        <v>1080</v>
      </c>
      <c r="E47" s="1039">
        <v>984</v>
      </c>
      <c r="F47" s="1039">
        <v>972</v>
      </c>
      <c r="G47" s="1039">
        <v>1050</v>
      </c>
      <c r="H47" s="635">
        <v>955</v>
      </c>
      <c r="I47" s="1064">
        <v>943</v>
      </c>
      <c r="J47" s="1039">
        <v>915</v>
      </c>
      <c r="K47" s="1058">
        <v>453</v>
      </c>
      <c r="L47" s="635">
        <v>0</v>
      </c>
      <c r="M47" s="635">
        <v>0</v>
      </c>
      <c r="N47" s="635">
        <v>0</v>
      </c>
      <c r="O47" s="635">
        <v>0</v>
      </c>
      <c r="P47" s="1039">
        <v>0</v>
      </c>
      <c r="Q47" s="635">
        <v>0</v>
      </c>
      <c r="R47" s="1041" t="s">
        <v>969</v>
      </c>
      <c r="S47" s="636" t="s">
        <v>969</v>
      </c>
      <c r="T47" s="1067" t="s">
        <v>994</v>
      </c>
      <c r="U47" s="1067" t="s">
        <v>400</v>
      </c>
      <c r="V47" s="595" t="s">
        <v>401</v>
      </c>
      <c r="W47" s="1067">
        <v>680</v>
      </c>
      <c r="X47" s="1068">
        <v>768</v>
      </c>
    </row>
    <row r="48" spans="2:24" ht="20.149999999999999" customHeight="1" thickBot="1">
      <c r="B48" s="1069" t="s">
        <v>428</v>
      </c>
      <c r="C48" s="1070"/>
      <c r="D48" s="1043"/>
      <c r="E48" s="1043"/>
      <c r="F48" s="1043"/>
      <c r="G48" s="1043"/>
      <c r="H48" s="637"/>
      <c r="I48" s="1090" t="s">
        <v>401</v>
      </c>
      <c r="J48" s="1091" t="s">
        <v>401</v>
      </c>
      <c r="K48" s="1091" t="s">
        <v>401</v>
      </c>
      <c r="L48" s="1091" t="s">
        <v>401</v>
      </c>
      <c r="M48" s="1091" t="s">
        <v>401</v>
      </c>
      <c r="N48" s="1091" t="s">
        <v>401</v>
      </c>
      <c r="O48" s="637">
        <v>4756</v>
      </c>
      <c r="P48" s="1043">
        <v>9018</v>
      </c>
      <c r="Q48" s="637">
        <v>10585</v>
      </c>
      <c r="R48" s="1043">
        <v>9100</v>
      </c>
      <c r="S48" s="637">
        <v>9997</v>
      </c>
      <c r="T48" s="1070">
        <v>7614</v>
      </c>
      <c r="U48" s="1070">
        <v>13368</v>
      </c>
      <c r="V48" s="600">
        <v>14070</v>
      </c>
      <c r="W48" s="1070">
        <v>7569</v>
      </c>
      <c r="X48" s="1092">
        <v>7986</v>
      </c>
    </row>
    <row r="49" spans="2:24" ht="20.149999999999999" customHeight="1">
      <c r="B49" s="1036"/>
    </row>
    <row r="50" spans="2:24" ht="20.149999999999999" customHeight="1"/>
    <row r="51" spans="2:24" ht="18" customHeight="1"/>
    <row r="52" spans="2:24" ht="18" customHeight="1" thickBot="1">
      <c r="B52" s="1046" t="s">
        <v>429</v>
      </c>
      <c r="F52" s="536"/>
      <c r="G52" s="536"/>
      <c r="K52" s="536"/>
      <c r="L52" s="536"/>
      <c r="M52" s="536"/>
      <c r="N52" s="536"/>
      <c r="O52" s="536"/>
      <c r="P52" s="536"/>
      <c r="R52" s="536"/>
      <c r="S52" s="536"/>
      <c r="T52" s="536"/>
      <c r="U52" s="536"/>
      <c r="V52" s="536"/>
      <c r="W52" s="536"/>
      <c r="X52" s="536" t="s">
        <v>962</v>
      </c>
    </row>
    <row r="53" spans="2:24" ht="18" customHeight="1">
      <c r="B53" s="1047" t="s">
        <v>374</v>
      </c>
      <c r="C53" s="1048" t="s">
        <v>375</v>
      </c>
      <c r="D53" s="1049" t="s">
        <v>376</v>
      </c>
      <c r="E53" s="1048" t="s">
        <v>377</v>
      </c>
      <c r="F53" s="1049" t="s">
        <v>378</v>
      </c>
      <c r="G53" s="1049" t="s">
        <v>379</v>
      </c>
      <c r="H53" s="1049" t="s">
        <v>380</v>
      </c>
      <c r="I53" s="589" t="s">
        <v>381</v>
      </c>
      <c r="J53" s="589" t="s">
        <v>382</v>
      </c>
      <c r="K53" s="589" t="s">
        <v>383</v>
      </c>
      <c r="L53" s="589" t="s">
        <v>384</v>
      </c>
      <c r="M53" s="589" t="s">
        <v>385</v>
      </c>
      <c r="N53" s="589" t="s">
        <v>386</v>
      </c>
      <c r="O53" s="589" t="s">
        <v>387</v>
      </c>
      <c r="P53" s="1051" t="s">
        <v>388</v>
      </c>
      <c r="Q53" s="589" t="s">
        <v>389</v>
      </c>
      <c r="R53" s="1051" t="s">
        <v>715</v>
      </c>
      <c r="S53" s="589" t="s">
        <v>897</v>
      </c>
      <c r="T53" s="1051" t="s">
        <v>990</v>
      </c>
      <c r="U53" s="1051" t="s">
        <v>1119</v>
      </c>
      <c r="V53" s="593" t="s">
        <v>1157</v>
      </c>
      <c r="W53" s="1051" t="s">
        <v>1190</v>
      </c>
      <c r="X53" s="1052" t="s">
        <v>1191</v>
      </c>
    </row>
    <row r="54" spans="2:24" ht="18" customHeight="1">
      <c r="B54" s="1093" t="s">
        <v>430</v>
      </c>
      <c r="C54" s="1053"/>
      <c r="D54" s="1053"/>
      <c r="E54" s="1053"/>
      <c r="F54" s="1053"/>
      <c r="G54" s="1053"/>
      <c r="H54" s="1053"/>
      <c r="I54" s="1053"/>
      <c r="J54" s="1053"/>
      <c r="K54" s="599"/>
      <c r="L54" s="1066"/>
      <c r="M54" s="1066"/>
      <c r="N54" s="1066"/>
      <c r="O54" s="1066"/>
      <c r="P54" s="1066"/>
      <c r="Q54" s="1066"/>
      <c r="R54" s="1062"/>
      <c r="S54" s="1066"/>
      <c r="T54" s="1062"/>
      <c r="U54" s="1062"/>
      <c r="V54" s="599"/>
      <c r="W54" s="1062"/>
      <c r="X54" s="1089"/>
    </row>
    <row r="55" spans="2:24" ht="18" customHeight="1">
      <c r="B55" s="1094" t="s">
        <v>431</v>
      </c>
      <c r="C55" s="1062">
        <v>12303</v>
      </c>
      <c r="D55" s="1039">
        <v>15806</v>
      </c>
      <c r="E55" s="1039">
        <v>19654</v>
      </c>
      <c r="F55" s="1039">
        <v>15849</v>
      </c>
      <c r="G55" s="1039">
        <v>17704</v>
      </c>
      <c r="H55" s="1039">
        <v>14385</v>
      </c>
      <c r="I55" s="1039">
        <v>16933</v>
      </c>
      <c r="J55" s="1039">
        <v>19049</v>
      </c>
      <c r="K55" s="1058">
        <v>17248</v>
      </c>
      <c r="L55" s="635">
        <v>15914</v>
      </c>
      <c r="M55" s="635">
        <v>18729</v>
      </c>
      <c r="N55" s="635">
        <v>18746</v>
      </c>
      <c r="O55" s="635">
        <v>18233</v>
      </c>
      <c r="P55" s="635">
        <v>17919</v>
      </c>
      <c r="Q55" s="635">
        <v>16519</v>
      </c>
      <c r="R55" s="1039">
        <v>15722</v>
      </c>
      <c r="S55" s="635">
        <v>17404</v>
      </c>
      <c r="T55" s="1062">
        <v>2988</v>
      </c>
      <c r="U55" s="1062">
        <v>10825</v>
      </c>
      <c r="V55" s="599">
        <v>11549</v>
      </c>
      <c r="W55" s="1062">
        <v>9556</v>
      </c>
      <c r="X55" s="1089">
        <v>16236</v>
      </c>
    </row>
    <row r="56" spans="2:24" ht="18" customHeight="1">
      <c r="B56" s="1094" t="s">
        <v>432</v>
      </c>
      <c r="C56" s="1062">
        <v>1678</v>
      </c>
      <c r="D56" s="1039">
        <v>1406</v>
      </c>
      <c r="E56" s="1039">
        <v>1152</v>
      </c>
      <c r="F56" s="1039">
        <v>1312</v>
      </c>
      <c r="G56" s="1039">
        <v>1138</v>
      </c>
      <c r="H56" s="1039">
        <v>1304</v>
      </c>
      <c r="I56" s="1039">
        <v>1587</v>
      </c>
      <c r="J56" s="1039">
        <v>1153</v>
      </c>
      <c r="K56" s="1058">
        <v>1099</v>
      </c>
      <c r="L56" s="635">
        <v>888</v>
      </c>
      <c r="M56" s="635">
        <v>1308</v>
      </c>
      <c r="N56" s="635">
        <v>1369</v>
      </c>
      <c r="O56" s="635">
        <v>1387</v>
      </c>
      <c r="P56" s="635">
        <v>1068</v>
      </c>
      <c r="Q56" s="635">
        <v>902</v>
      </c>
      <c r="R56" s="1039">
        <v>681</v>
      </c>
      <c r="S56" s="635">
        <v>693</v>
      </c>
      <c r="T56" s="1062">
        <v>645</v>
      </c>
      <c r="U56" s="1062">
        <v>645</v>
      </c>
      <c r="V56" s="599">
        <v>514</v>
      </c>
      <c r="W56" s="1062">
        <v>543</v>
      </c>
      <c r="X56" s="1089">
        <v>500</v>
      </c>
    </row>
    <row r="57" spans="2:24" ht="18" customHeight="1">
      <c r="B57" s="1094" t="s">
        <v>433</v>
      </c>
      <c r="C57" s="1062">
        <v>23798</v>
      </c>
      <c r="D57" s="1039">
        <v>20327</v>
      </c>
      <c r="E57" s="1039">
        <v>18953</v>
      </c>
      <c r="F57" s="1039">
        <v>17972</v>
      </c>
      <c r="G57" s="1039">
        <v>21326</v>
      </c>
      <c r="H57" s="1039">
        <v>22072</v>
      </c>
      <c r="I57" s="1039">
        <v>16933</v>
      </c>
      <c r="J57" s="1039">
        <v>19685</v>
      </c>
      <c r="K57" s="1058">
        <v>22393</v>
      </c>
      <c r="L57" s="635">
        <v>23040</v>
      </c>
      <c r="M57" s="635">
        <v>20398</v>
      </c>
      <c r="N57" s="635">
        <v>16624</v>
      </c>
      <c r="O57" s="635">
        <v>20469</v>
      </c>
      <c r="P57" s="635">
        <v>23710</v>
      </c>
      <c r="Q57" s="635">
        <v>19882</v>
      </c>
      <c r="R57" s="1039">
        <v>17271</v>
      </c>
      <c r="S57" s="635">
        <v>18301</v>
      </c>
      <c r="T57" s="1062">
        <v>11421</v>
      </c>
      <c r="U57" s="1062">
        <v>11877</v>
      </c>
      <c r="V57" s="599">
        <v>10670</v>
      </c>
      <c r="W57" s="1062">
        <v>12731</v>
      </c>
      <c r="X57" s="1089">
        <v>13283</v>
      </c>
    </row>
    <row r="58" spans="2:24" ht="18" customHeight="1">
      <c r="B58" s="1094" t="s">
        <v>434</v>
      </c>
      <c r="C58" s="1062">
        <v>1334</v>
      </c>
      <c r="D58" s="1039">
        <v>1359</v>
      </c>
      <c r="E58" s="1039">
        <v>1610</v>
      </c>
      <c r="F58" s="1039">
        <v>1263</v>
      </c>
      <c r="G58" s="1039">
        <v>1439</v>
      </c>
      <c r="H58" s="1039">
        <v>1641</v>
      </c>
      <c r="I58" s="1039">
        <v>1493</v>
      </c>
      <c r="J58" s="1039">
        <v>1369</v>
      </c>
      <c r="K58" s="1058">
        <v>1247</v>
      </c>
      <c r="L58" s="635">
        <v>1248</v>
      </c>
      <c r="M58" s="635">
        <v>1202</v>
      </c>
      <c r="N58" s="635">
        <v>867</v>
      </c>
      <c r="O58" s="635">
        <v>639</v>
      </c>
      <c r="P58" s="635">
        <v>561</v>
      </c>
      <c r="Q58" s="635">
        <v>508</v>
      </c>
      <c r="R58" s="1039">
        <v>362</v>
      </c>
      <c r="S58" s="635">
        <v>452</v>
      </c>
      <c r="T58" s="1062">
        <v>310</v>
      </c>
      <c r="U58" s="1062">
        <v>309</v>
      </c>
      <c r="V58" s="599">
        <v>207</v>
      </c>
      <c r="W58" s="1062">
        <v>416</v>
      </c>
      <c r="X58" s="1089">
        <v>617</v>
      </c>
    </row>
    <row r="59" spans="2:24" ht="18" customHeight="1">
      <c r="B59" s="1094" t="s">
        <v>435</v>
      </c>
      <c r="C59" s="1062">
        <v>7136</v>
      </c>
      <c r="D59" s="1039">
        <v>6573</v>
      </c>
      <c r="E59" s="1039">
        <v>7127</v>
      </c>
      <c r="F59" s="1039">
        <v>7469</v>
      </c>
      <c r="G59" s="1039">
        <v>8258</v>
      </c>
      <c r="H59" s="1039">
        <v>8315</v>
      </c>
      <c r="I59" s="1039">
        <v>6224</v>
      </c>
      <c r="J59" s="1039">
        <v>5824</v>
      </c>
      <c r="K59" s="1058">
        <v>5774</v>
      </c>
      <c r="L59" s="635">
        <v>5855</v>
      </c>
      <c r="M59" s="635">
        <v>4276</v>
      </c>
      <c r="N59" s="635">
        <v>6097</v>
      </c>
      <c r="O59" s="635">
        <v>6725</v>
      </c>
      <c r="P59" s="635">
        <v>7849</v>
      </c>
      <c r="Q59" s="635">
        <v>6881</v>
      </c>
      <c r="R59" s="1039">
        <v>6586</v>
      </c>
      <c r="S59" s="635">
        <v>6953</v>
      </c>
      <c r="T59" s="1062">
        <v>4914</v>
      </c>
      <c r="U59" s="1062">
        <v>4324</v>
      </c>
      <c r="V59" s="599">
        <v>5271</v>
      </c>
      <c r="W59" s="1062">
        <v>3883</v>
      </c>
      <c r="X59" s="1089">
        <v>3272</v>
      </c>
    </row>
    <row r="60" spans="2:24" ht="18" customHeight="1">
      <c r="B60" s="466" t="s">
        <v>436</v>
      </c>
      <c r="C60" s="1062">
        <v>988</v>
      </c>
      <c r="D60" s="1039">
        <v>1563</v>
      </c>
      <c r="E60" s="1039">
        <v>1513</v>
      </c>
      <c r="F60" s="1039">
        <v>1200</v>
      </c>
      <c r="G60" s="1039">
        <v>1244</v>
      </c>
      <c r="H60" s="1039">
        <v>1122</v>
      </c>
      <c r="I60" s="1039">
        <v>2058</v>
      </c>
      <c r="J60" s="1039">
        <v>1450</v>
      </c>
      <c r="K60" s="1058">
        <v>2012</v>
      </c>
      <c r="L60" s="635">
        <v>2816</v>
      </c>
      <c r="M60" s="635">
        <v>2708</v>
      </c>
      <c r="N60" s="635">
        <v>3406</v>
      </c>
      <c r="O60" s="635">
        <v>3889</v>
      </c>
      <c r="P60" s="635">
        <v>3310</v>
      </c>
      <c r="Q60" s="635">
        <v>2972</v>
      </c>
      <c r="R60" s="1039">
        <v>2742</v>
      </c>
      <c r="S60" s="635">
        <v>2806</v>
      </c>
      <c r="T60" s="1062">
        <v>3141</v>
      </c>
      <c r="U60" s="1062">
        <v>3255</v>
      </c>
      <c r="V60" s="599">
        <v>2966</v>
      </c>
      <c r="W60" s="1062">
        <v>2900</v>
      </c>
      <c r="X60" s="1089">
        <v>2949</v>
      </c>
    </row>
    <row r="61" spans="2:24" ht="18" customHeight="1">
      <c r="B61" s="466" t="s">
        <v>437</v>
      </c>
      <c r="C61" s="1062">
        <v>480</v>
      </c>
      <c r="D61" s="1039">
        <v>461</v>
      </c>
      <c r="E61" s="1039">
        <v>235</v>
      </c>
      <c r="F61" s="1039">
        <v>90</v>
      </c>
      <c r="G61" s="1039">
        <v>59</v>
      </c>
      <c r="H61" s="1039">
        <v>118</v>
      </c>
      <c r="I61" s="1039">
        <v>50</v>
      </c>
      <c r="J61" s="1039">
        <v>75</v>
      </c>
      <c r="K61" s="1058">
        <v>60</v>
      </c>
      <c r="L61" s="635">
        <v>255</v>
      </c>
      <c r="M61" s="635">
        <v>48</v>
      </c>
      <c r="N61" s="635">
        <v>190</v>
      </c>
      <c r="O61" s="635">
        <v>190</v>
      </c>
      <c r="P61" s="635">
        <v>43</v>
      </c>
      <c r="Q61" s="635">
        <v>210</v>
      </c>
      <c r="R61" s="1039">
        <v>153</v>
      </c>
      <c r="S61" s="635">
        <v>150</v>
      </c>
      <c r="T61" s="1062">
        <v>251</v>
      </c>
      <c r="U61" s="1062">
        <v>321</v>
      </c>
      <c r="V61" s="599">
        <v>200</v>
      </c>
      <c r="W61" s="1062">
        <v>185</v>
      </c>
      <c r="X61" s="1089">
        <v>192</v>
      </c>
    </row>
    <row r="62" spans="2:24" ht="18" customHeight="1">
      <c r="B62" s="466" t="s">
        <v>438</v>
      </c>
      <c r="C62" s="1062">
        <v>2710</v>
      </c>
      <c r="D62" s="1039">
        <v>2892</v>
      </c>
      <c r="E62" s="1039">
        <v>2629</v>
      </c>
      <c r="F62" s="1039">
        <v>1593</v>
      </c>
      <c r="G62" s="1039">
        <v>1716</v>
      </c>
      <c r="H62" s="1039">
        <v>1628</v>
      </c>
      <c r="I62" s="1039">
        <v>1278</v>
      </c>
      <c r="J62" s="1039">
        <v>1188</v>
      </c>
      <c r="K62" s="1058">
        <v>106</v>
      </c>
      <c r="L62" s="635">
        <v>384</v>
      </c>
      <c r="M62" s="635">
        <v>572</v>
      </c>
      <c r="N62" s="635">
        <v>1175</v>
      </c>
      <c r="O62" s="635">
        <v>952</v>
      </c>
      <c r="P62" s="635">
        <v>1489</v>
      </c>
      <c r="Q62" s="635">
        <v>2492</v>
      </c>
      <c r="R62" s="1039">
        <v>2278</v>
      </c>
      <c r="S62" s="635">
        <v>2350</v>
      </c>
      <c r="T62" s="1062">
        <v>3023</v>
      </c>
      <c r="U62" s="1062">
        <v>1547</v>
      </c>
      <c r="V62" s="599">
        <v>1468</v>
      </c>
      <c r="W62" s="1062">
        <v>1607</v>
      </c>
      <c r="X62" s="1089">
        <v>1459</v>
      </c>
    </row>
    <row r="63" spans="2:24" ht="18" customHeight="1">
      <c r="B63" s="466" t="s">
        <v>439</v>
      </c>
      <c r="C63" s="1062">
        <v>3300</v>
      </c>
      <c r="D63" s="1039">
        <v>6495</v>
      </c>
      <c r="E63" s="1039">
        <v>6842</v>
      </c>
      <c r="F63" s="1039">
        <v>6831</v>
      </c>
      <c r="G63" s="1039">
        <v>8229</v>
      </c>
      <c r="H63" s="1039">
        <v>6334</v>
      </c>
      <c r="I63" s="1039">
        <v>7074</v>
      </c>
      <c r="J63" s="1039">
        <v>6594</v>
      </c>
      <c r="K63" s="1058">
        <v>5899</v>
      </c>
      <c r="L63" s="635">
        <v>6192</v>
      </c>
      <c r="M63" s="635">
        <v>7044</v>
      </c>
      <c r="N63" s="635">
        <v>4249</v>
      </c>
      <c r="O63" s="635">
        <v>4348</v>
      </c>
      <c r="P63" s="635">
        <v>6160</v>
      </c>
      <c r="Q63" s="635">
        <v>7843</v>
      </c>
      <c r="R63" s="1039">
        <v>8734</v>
      </c>
      <c r="S63" s="635">
        <v>8260</v>
      </c>
      <c r="T63" s="1062">
        <v>6801</v>
      </c>
      <c r="U63" s="1062">
        <v>6124</v>
      </c>
      <c r="V63" s="599">
        <v>6350</v>
      </c>
      <c r="W63" s="1062">
        <v>5415</v>
      </c>
      <c r="X63" s="1089">
        <v>871</v>
      </c>
    </row>
    <row r="64" spans="2:24" ht="18" customHeight="1" thickBot="1">
      <c r="B64" s="1069" t="s">
        <v>440</v>
      </c>
      <c r="C64" s="1070">
        <v>239</v>
      </c>
      <c r="D64" s="1043">
        <v>183</v>
      </c>
      <c r="E64" s="1043">
        <v>7</v>
      </c>
      <c r="F64" s="1043">
        <v>1282</v>
      </c>
      <c r="G64" s="1043">
        <v>1458</v>
      </c>
      <c r="H64" s="1043">
        <v>9397</v>
      </c>
      <c r="I64" s="1043">
        <v>3083</v>
      </c>
      <c r="J64" s="1043">
        <v>3402</v>
      </c>
      <c r="K64" s="1073">
        <v>3405</v>
      </c>
      <c r="L64" s="637">
        <v>3690</v>
      </c>
      <c r="M64" s="637">
        <v>3602</v>
      </c>
      <c r="N64" s="637">
        <v>3800</v>
      </c>
      <c r="O64" s="637">
        <v>3894</v>
      </c>
      <c r="P64" s="637">
        <v>4491</v>
      </c>
      <c r="Q64" s="637">
        <v>4832</v>
      </c>
      <c r="R64" s="1043">
        <v>4437</v>
      </c>
      <c r="S64" s="637">
        <v>4512</v>
      </c>
      <c r="T64" s="1070">
        <v>5381</v>
      </c>
      <c r="U64" s="1070">
        <v>2995</v>
      </c>
      <c r="V64" s="600">
        <v>3277</v>
      </c>
      <c r="W64" s="1070">
        <v>1368</v>
      </c>
      <c r="X64" s="1092">
        <v>1897</v>
      </c>
    </row>
    <row r="65" spans="2:24" ht="18" customHeight="1"/>
    <row r="66" spans="2:24" ht="18" customHeight="1"/>
    <row r="67" spans="2:24" ht="18" customHeight="1" thickBot="1">
      <c r="B67" s="1046" t="s">
        <v>441</v>
      </c>
      <c r="F67" s="536"/>
      <c r="G67" s="536"/>
      <c r="K67" s="536"/>
      <c r="L67" s="536"/>
      <c r="M67" s="536"/>
      <c r="N67" s="536"/>
      <c r="O67" s="536"/>
      <c r="P67" s="536"/>
      <c r="R67" s="536"/>
      <c r="S67" s="536"/>
      <c r="T67" s="536"/>
      <c r="U67" s="536"/>
      <c r="V67" s="536"/>
      <c r="W67" s="536"/>
      <c r="X67" s="536" t="s">
        <v>962</v>
      </c>
    </row>
    <row r="68" spans="2:24" ht="18" customHeight="1">
      <c r="B68" s="1047" t="s">
        <v>374</v>
      </c>
      <c r="C68" s="1048" t="s">
        <v>375</v>
      </c>
      <c r="D68" s="1049" t="s">
        <v>376</v>
      </c>
      <c r="E68" s="1048" t="s">
        <v>377</v>
      </c>
      <c r="F68" s="1049" t="s">
        <v>378</v>
      </c>
      <c r="G68" s="1049" t="s">
        <v>379</v>
      </c>
      <c r="H68" s="1049" t="s">
        <v>380</v>
      </c>
      <c r="I68" s="589" t="s">
        <v>381</v>
      </c>
      <c r="J68" s="589" t="s">
        <v>382</v>
      </c>
      <c r="K68" s="589" t="s">
        <v>383</v>
      </c>
      <c r="L68" s="589" t="s">
        <v>384</v>
      </c>
      <c r="M68" s="589" t="s">
        <v>385</v>
      </c>
      <c r="N68" s="589" t="s">
        <v>386</v>
      </c>
      <c r="O68" s="589" t="s">
        <v>387</v>
      </c>
      <c r="P68" s="1051" t="s">
        <v>388</v>
      </c>
      <c r="Q68" s="589" t="s">
        <v>389</v>
      </c>
      <c r="R68" s="1051" t="s">
        <v>715</v>
      </c>
      <c r="S68" s="589" t="s">
        <v>897</v>
      </c>
      <c r="T68" s="1051" t="s">
        <v>990</v>
      </c>
      <c r="U68" s="1051" t="s">
        <v>1119</v>
      </c>
      <c r="V68" s="593" t="s">
        <v>1157</v>
      </c>
      <c r="W68" s="1051" t="s">
        <v>1190</v>
      </c>
      <c r="X68" s="1052" t="s">
        <v>1191</v>
      </c>
    </row>
    <row r="69" spans="2:24" ht="18" customHeight="1">
      <c r="B69" s="1084" t="s">
        <v>442</v>
      </c>
      <c r="C69" s="1053">
        <v>22081</v>
      </c>
      <c r="D69" s="1054">
        <v>26922</v>
      </c>
      <c r="E69" s="1054">
        <v>26674</v>
      </c>
      <c r="F69" s="1054">
        <v>26140</v>
      </c>
      <c r="G69" s="1054">
        <v>21884</v>
      </c>
      <c r="H69" s="1054">
        <v>14469</v>
      </c>
      <c r="I69" s="1054">
        <v>12957</v>
      </c>
      <c r="J69" s="1054">
        <v>15880</v>
      </c>
      <c r="K69" s="1058">
        <v>15384</v>
      </c>
      <c r="L69" s="635">
        <v>18739</v>
      </c>
      <c r="M69" s="635">
        <v>16201</v>
      </c>
      <c r="N69" s="635">
        <v>13756</v>
      </c>
      <c r="O69" s="635">
        <v>14692</v>
      </c>
      <c r="P69" s="635">
        <v>17774</v>
      </c>
      <c r="Q69" s="635">
        <v>14186</v>
      </c>
      <c r="R69" s="1039">
        <v>17704</v>
      </c>
      <c r="S69" s="635">
        <v>17241</v>
      </c>
      <c r="T69" s="1062">
        <v>18938</v>
      </c>
      <c r="U69" s="1062">
        <v>18989</v>
      </c>
      <c r="V69" s="599">
        <v>22272</v>
      </c>
      <c r="W69" s="1062">
        <v>21415</v>
      </c>
      <c r="X69" s="1089">
        <v>19903</v>
      </c>
    </row>
    <row r="70" spans="2:24" ht="18" customHeight="1">
      <c r="B70" s="466" t="s">
        <v>995</v>
      </c>
      <c r="C70" s="1062">
        <v>7296</v>
      </c>
      <c r="D70" s="1039">
        <v>7200</v>
      </c>
      <c r="E70" s="1039">
        <v>7613</v>
      </c>
      <c r="F70" s="1039">
        <v>8384</v>
      </c>
      <c r="G70" s="1039">
        <v>6152</v>
      </c>
      <c r="H70" s="1039">
        <v>2415</v>
      </c>
      <c r="I70" s="1039">
        <v>1844</v>
      </c>
      <c r="J70" s="1039">
        <v>1949</v>
      </c>
      <c r="K70" s="1058">
        <v>1964</v>
      </c>
      <c r="L70" s="635">
        <v>2966</v>
      </c>
      <c r="M70" s="635">
        <v>2416</v>
      </c>
      <c r="N70" s="635">
        <v>1795</v>
      </c>
      <c r="O70" s="635">
        <v>1779</v>
      </c>
      <c r="P70" s="635">
        <v>1435</v>
      </c>
      <c r="Q70" s="635">
        <v>1543</v>
      </c>
      <c r="R70" s="1039">
        <v>1777</v>
      </c>
      <c r="S70" s="635">
        <v>2131</v>
      </c>
      <c r="T70" s="1062">
        <v>980</v>
      </c>
      <c r="U70" s="1062">
        <v>1012</v>
      </c>
      <c r="V70" s="599">
        <v>781</v>
      </c>
      <c r="W70" s="1062">
        <v>726</v>
      </c>
      <c r="X70" s="1068" t="s">
        <v>401</v>
      </c>
    </row>
    <row r="71" spans="2:24" ht="18" customHeight="1" thickBot="1">
      <c r="B71" s="1069" t="s">
        <v>443</v>
      </c>
      <c r="C71" s="1070">
        <v>550</v>
      </c>
      <c r="D71" s="1043">
        <v>458</v>
      </c>
      <c r="E71" s="1043">
        <v>310</v>
      </c>
      <c r="F71" s="1043">
        <v>372</v>
      </c>
      <c r="G71" s="1043">
        <v>393</v>
      </c>
      <c r="H71" s="1043">
        <v>355</v>
      </c>
      <c r="I71" s="1043">
        <v>511</v>
      </c>
      <c r="J71" s="1043">
        <v>600</v>
      </c>
      <c r="K71" s="1073">
        <v>200</v>
      </c>
      <c r="L71" s="637">
        <v>310</v>
      </c>
      <c r="M71" s="637">
        <v>200</v>
      </c>
      <c r="N71" s="637">
        <v>200</v>
      </c>
      <c r="O71" s="637">
        <v>200</v>
      </c>
      <c r="P71" s="637">
        <v>200</v>
      </c>
      <c r="Q71" s="637">
        <v>200</v>
      </c>
      <c r="R71" s="1043">
        <v>200</v>
      </c>
      <c r="S71" s="637">
        <v>200</v>
      </c>
      <c r="T71" s="1070">
        <v>200</v>
      </c>
      <c r="U71" s="1070">
        <v>200</v>
      </c>
      <c r="V71" s="600">
        <v>150</v>
      </c>
      <c r="W71" s="1070">
        <v>113</v>
      </c>
      <c r="X71" s="1092">
        <v>105</v>
      </c>
    </row>
    <row r="72" spans="2:24" ht="18" customHeight="1">
      <c r="D72" s="1083"/>
      <c r="E72" s="1083"/>
      <c r="F72" s="1083"/>
      <c r="G72" s="1083"/>
      <c r="H72" s="1083"/>
      <c r="I72" s="1083"/>
      <c r="J72" s="1083"/>
      <c r="K72" s="1083"/>
      <c r="L72" s="1083"/>
      <c r="M72" s="1083"/>
      <c r="N72" s="1083"/>
      <c r="O72" s="1083"/>
      <c r="P72" s="1083"/>
      <c r="Q72" s="1083"/>
      <c r="R72" s="1083"/>
      <c r="S72" s="1083"/>
    </row>
    <row r="73" spans="2:24" ht="18" customHeight="1"/>
    <row r="74" spans="2:24" ht="18" customHeight="1" thickBot="1">
      <c r="B74" s="1046" t="s">
        <v>444</v>
      </c>
      <c r="F74" s="536"/>
      <c r="G74" s="536"/>
      <c r="K74" s="536"/>
      <c r="L74" s="536"/>
      <c r="M74" s="536"/>
      <c r="N74" s="536"/>
      <c r="O74" s="536"/>
      <c r="P74" s="536"/>
      <c r="R74" s="536"/>
      <c r="S74" s="536"/>
      <c r="T74" s="536"/>
      <c r="U74" s="536"/>
      <c r="V74" s="536"/>
      <c r="W74" s="536"/>
      <c r="X74" s="536" t="s">
        <v>962</v>
      </c>
    </row>
    <row r="75" spans="2:24" ht="18" customHeight="1">
      <c r="B75" s="1047" t="s">
        <v>374</v>
      </c>
      <c r="C75" s="1048" t="s">
        <v>375</v>
      </c>
      <c r="D75" s="1049" t="s">
        <v>376</v>
      </c>
      <c r="E75" s="1048" t="s">
        <v>377</v>
      </c>
      <c r="F75" s="1049" t="s">
        <v>378</v>
      </c>
      <c r="G75" s="1049" t="s">
        <v>379</v>
      </c>
      <c r="H75" s="1049" t="s">
        <v>380</v>
      </c>
      <c r="I75" s="589" t="s">
        <v>381</v>
      </c>
      <c r="J75" s="589" t="s">
        <v>382</v>
      </c>
      <c r="K75" s="589" t="s">
        <v>383</v>
      </c>
      <c r="L75" s="589" t="s">
        <v>384</v>
      </c>
      <c r="M75" s="589" t="s">
        <v>385</v>
      </c>
      <c r="N75" s="589" t="s">
        <v>386</v>
      </c>
      <c r="O75" s="589" t="s">
        <v>387</v>
      </c>
      <c r="P75" s="1051" t="s">
        <v>388</v>
      </c>
      <c r="Q75" s="589" t="s">
        <v>389</v>
      </c>
      <c r="R75" s="1051" t="s">
        <v>715</v>
      </c>
      <c r="S75" s="589" t="s">
        <v>897</v>
      </c>
      <c r="T75" s="1051" t="s">
        <v>990</v>
      </c>
      <c r="U75" s="1051" t="s">
        <v>1119</v>
      </c>
      <c r="V75" s="593" t="s">
        <v>1157</v>
      </c>
      <c r="W75" s="1051" t="s">
        <v>1190</v>
      </c>
      <c r="X75" s="1052" t="s">
        <v>1191</v>
      </c>
    </row>
    <row r="76" spans="2:24" ht="18" customHeight="1">
      <c r="B76" s="1084" t="s">
        <v>445</v>
      </c>
      <c r="C76" s="1053">
        <v>23607</v>
      </c>
      <c r="D76" s="1054">
        <v>24712</v>
      </c>
      <c r="E76" s="1054">
        <v>21416</v>
      </c>
      <c r="F76" s="1054">
        <v>15000</v>
      </c>
      <c r="G76" s="1054">
        <v>21341</v>
      </c>
      <c r="H76" s="1054">
        <v>22806</v>
      </c>
      <c r="I76" s="1054">
        <v>12414</v>
      </c>
      <c r="J76" s="1054">
        <v>12898</v>
      </c>
      <c r="K76" s="1058">
        <v>14180</v>
      </c>
      <c r="L76" s="635">
        <v>13363</v>
      </c>
      <c r="M76" s="635">
        <v>11149</v>
      </c>
      <c r="N76" s="635">
        <v>8591</v>
      </c>
      <c r="O76" s="635">
        <v>13381</v>
      </c>
      <c r="P76" s="635">
        <v>16223</v>
      </c>
      <c r="Q76" s="635">
        <v>14409</v>
      </c>
      <c r="R76" s="1039">
        <v>13688</v>
      </c>
      <c r="S76" s="635">
        <v>12762</v>
      </c>
      <c r="T76" s="1062">
        <v>12080</v>
      </c>
      <c r="U76" s="1062">
        <v>9426</v>
      </c>
      <c r="V76" s="599">
        <v>8619</v>
      </c>
      <c r="W76" s="1062">
        <v>7320</v>
      </c>
      <c r="X76" s="1089">
        <v>4586</v>
      </c>
    </row>
    <row r="77" spans="2:24" ht="18" customHeight="1">
      <c r="B77" s="466" t="s">
        <v>446</v>
      </c>
      <c r="C77" s="1062">
        <v>1323</v>
      </c>
      <c r="D77" s="1039">
        <v>2728</v>
      </c>
      <c r="E77" s="1039">
        <v>3345</v>
      </c>
      <c r="F77" s="1039">
        <v>1634</v>
      </c>
      <c r="G77" s="1039">
        <v>991</v>
      </c>
      <c r="H77" s="1039">
        <v>866</v>
      </c>
      <c r="I77" s="1039">
        <v>358</v>
      </c>
      <c r="J77" s="1039">
        <v>310</v>
      </c>
      <c r="K77" s="1058">
        <v>140</v>
      </c>
      <c r="L77" s="635">
        <v>242</v>
      </c>
      <c r="M77" s="635">
        <v>342</v>
      </c>
      <c r="N77" s="635">
        <v>508</v>
      </c>
      <c r="O77" s="635">
        <v>487</v>
      </c>
      <c r="P77" s="635">
        <v>363</v>
      </c>
      <c r="Q77" s="635">
        <v>470</v>
      </c>
      <c r="R77" s="1039">
        <v>527</v>
      </c>
      <c r="S77" s="635">
        <v>344</v>
      </c>
      <c r="T77" s="1062">
        <v>354</v>
      </c>
      <c r="U77" s="1062">
        <v>546</v>
      </c>
      <c r="V77" s="599">
        <v>433</v>
      </c>
      <c r="W77" s="1062">
        <v>511</v>
      </c>
      <c r="X77" s="1089">
        <v>500</v>
      </c>
    </row>
    <row r="78" spans="2:24" ht="18" customHeight="1">
      <c r="B78" s="466" t="s">
        <v>447</v>
      </c>
      <c r="C78" s="1062">
        <v>16541</v>
      </c>
      <c r="D78" s="1039">
        <v>21271</v>
      </c>
      <c r="E78" s="1039">
        <v>22975</v>
      </c>
      <c r="F78" s="1039">
        <v>24359</v>
      </c>
      <c r="G78" s="1039">
        <v>22381</v>
      </c>
      <c r="H78" s="1039">
        <v>57361</v>
      </c>
      <c r="I78" s="1039">
        <v>22271</v>
      </c>
      <c r="J78" s="1039">
        <v>25586</v>
      </c>
      <c r="K78" s="1058">
        <v>27106</v>
      </c>
      <c r="L78" s="635">
        <v>21291</v>
      </c>
      <c r="M78" s="635">
        <v>19990</v>
      </c>
      <c r="N78" s="635">
        <v>13658</v>
      </c>
      <c r="O78" s="635">
        <v>21028</v>
      </c>
      <c r="P78" s="635">
        <v>19070</v>
      </c>
      <c r="Q78" s="635">
        <v>23170</v>
      </c>
      <c r="R78" s="1039">
        <v>20836</v>
      </c>
      <c r="S78" s="635">
        <v>23697</v>
      </c>
      <c r="T78" s="1062">
        <v>21788</v>
      </c>
      <c r="U78" s="1062">
        <v>22722</v>
      </c>
      <c r="V78" s="599">
        <v>23061</v>
      </c>
      <c r="W78" s="1062">
        <v>19810</v>
      </c>
      <c r="X78" s="1089">
        <v>11291</v>
      </c>
    </row>
    <row r="79" spans="2:24" ht="18" customHeight="1">
      <c r="B79" s="466" t="s">
        <v>448</v>
      </c>
      <c r="C79" s="1062">
        <v>500</v>
      </c>
      <c r="D79" s="1039">
        <v>115</v>
      </c>
      <c r="E79" s="1039">
        <v>100</v>
      </c>
      <c r="F79" s="1039">
        <v>0</v>
      </c>
      <c r="G79" s="1039">
        <v>0</v>
      </c>
      <c r="H79" s="1039">
        <v>0</v>
      </c>
      <c r="I79" s="1039">
        <v>238</v>
      </c>
      <c r="J79" s="1039">
        <v>0</v>
      </c>
      <c r="K79" s="1058">
        <v>0</v>
      </c>
      <c r="L79" s="635">
        <v>45</v>
      </c>
      <c r="M79" s="635">
        <v>0</v>
      </c>
      <c r="N79" s="635">
        <v>0</v>
      </c>
      <c r="O79" s="635">
        <v>0</v>
      </c>
      <c r="P79" s="635">
        <v>0</v>
      </c>
      <c r="Q79" s="635">
        <v>0</v>
      </c>
      <c r="R79" s="1039">
        <v>1</v>
      </c>
      <c r="S79" s="635">
        <v>0</v>
      </c>
      <c r="T79" s="1062">
        <v>0</v>
      </c>
      <c r="U79" s="1062">
        <v>0</v>
      </c>
      <c r="V79" s="599">
        <v>0</v>
      </c>
      <c r="W79" s="1062">
        <v>0</v>
      </c>
      <c r="X79" s="1089">
        <v>0</v>
      </c>
    </row>
    <row r="80" spans="2:24" ht="18" customHeight="1">
      <c r="B80" s="466" t="s">
        <v>449</v>
      </c>
      <c r="C80" s="1062">
        <v>1350</v>
      </c>
      <c r="D80" s="1039">
        <v>1296</v>
      </c>
      <c r="E80" s="1039">
        <v>1248</v>
      </c>
      <c r="F80" s="1039">
        <v>1224</v>
      </c>
      <c r="G80" s="1039">
        <v>1040</v>
      </c>
      <c r="H80" s="1039">
        <v>1040</v>
      </c>
      <c r="I80" s="1039">
        <v>1040</v>
      </c>
      <c r="J80" s="1039">
        <v>1040</v>
      </c>
      <c r="K80" s="1058">
        <v>1040</v>
      </c>
      <c r="L80" s="635">
        <v>1040</v>
      </c>
      <c r="M80" s="635">
        <v>1040</v>
      </c>
      <c r="N80" s="635">
        <v>0</v>
      </c>
      <c r="O80" s="635">
        <v>0</v>
      </c>
      <c r="P80" s="635">
        <v>176</v>
      </c>
      <c r="Q80" s="635">
        <v>195</v>
      </c>
      <c r="R80" s="1039">
        <v>205</v>
      </c>
      <c r="S80" s="635">
        <v>27</v>
      </c>
      <c r="T80" s="1062">
        <v>0</v>
      </c>
      <c r="U80" s="1062">
        <v>0</v>
      </c>
      <c r="V80" s="599">
        <v>50</v>
      </c>
      <c r="W80" s="1062">
        <v>78</v>
      </c>
      <c r="X80" s="1089">
        <v>60</v>
      </c>
    </row>
    <row r="81" spans="2:24" ht="18" customHeight="1" thickBot="1">
      <c r="B81" s="1069" t="s">
        <v>450</v>
      </c>
      <c r="C81" s="1070">
        <v>5432</v>
      </c>
      <c r="D81" s="1043">
        <v>4242</v>
      </c>
      <c r="E81" s="1043">
        <v>2192</v>
      </c>
      <c r="F81" s="1043">
        <v>1782</v>
      </c>
      <c r="G81" s="1043">
        <v>1243</v>
      </c>
      <c r="H81" s="1043">
        <v>450</v>
      </c>
      <c r="I81" s="1043">
        <v>475</v>
      </c>
      <c r="J81" s="1043">
        <v>556</v>
      </c>
      <c r="K81" s="1073">
        <v>1800</v>
      </c>
      <c r="L81" s="637">
        <v>1128</v>
      </c>
      <c r="M81" s="637">
        <v>764</v>
      </c>
      <c r="N81" s="637">
        <v>1466</v>
      </c>
      <c r="O81" s="637">
        <v>1175</v>
      </c>
      <c r="P81" s="637">
        <v>1259</v>
      </c>
      <c r="Q81" s="637">
        <v>1128</v>
      </c>
      <c r="R81" s="1043">
        <v>2288</v>
      </c>
      <c r="S81" s="637">
        <v>508</v>
      </c>
      <c r="T81" s="1070">
        <v>507</v>
      </c>
      <c r="U81" s="1070">
        <v>578</v>
      </c>
      <c r="V81" s="600">
        <v>1813</v>
      </c>
      <c r="W81" s="1070">
        <v>2141</v>
      </c>
      <c r="X81" s="1092">
        <v>787</v>
      </c>
    </row>
    <row r="82" spans="2:24" ht="20.149999999999999" customHeight="1"/>
    <row r="83" spans="2:24" ht="20.149999999999999" customHeight="1"/>
    <row r="84" spans="2:24" ht="18" customHeight="1" thickBot="1">
      <c r="B84" s="1046" t="s">
        <v>451</v>
      </c>
      <c r="F84" s="536"/>
      <c r="G84" s="536"/>
      <c r="K84" s="536"/>
      <c r="L84" s="536"/>
      <c r="M84" s="536"/>
      <c r="N84" s="536"/>
      <c r="O84" s="536"/>
      <c r="P84" s="536"/>
      <c r="R84" s="536"/>
      <c r="S84" s="536"/>
      <c r="T84" s="536"/>
      <c r="U84" s="536"/>
      <c r="V84" s="536"/>
      <c r="W84" s="536"/>
      <c r="X84" s="536" t="s">
        <v>962</v>
      </c>
    </row>
    <row r="85" spans="2:24" ht="18" customHeight="1">
      <c r="B85" s="1047" t="s">
        <v>374</v>
      </c>
      <c r="C85" s="1048" t="s">
        <v>375</v>
      </c>
      <c r="D85" s="1049" t="s">
        <v>376</v>
      </c>
      <c r="E85" s="1048" t="s">
        <v>377</v>
      </c>
      <c r="F85" s="1049" t="s">
        <v>378</v>
      </c>
      <c r="G85" s="1049" t="s">
        <v>379</v>
      </c>
      <c r="H85" s="1049" t="s">
        <v>380</v>
      </c>
      <c r="I85" s="589" t="s">
        <v>381</v>
      </c>
      <c r="J85" s="589" t="s">
        <v>382</v>
      </c>
      <c r="K85" s="589" t="s">
        <v>383</v>
      </c>
      <c r="L85" s="589" t="s">
        <v>384</v>
      </c>
      <c r="M85" s="589" t="s">
        <v>385</v>
      </c>
      <c r="N85" s="589" t="s">
        <v>386</v>
      </c>
      <c r="O85" s="589" t="s">
        <v>387</v>
      </c>
      <c r="P85" s="1051" t="s">
        <v>388</v>
      </c>
      <c r="Q85" s="589" t="s">
        <v>389</v>
      </c>
      <c r="R85" s="1051" t="s">
        <v>715</v>
      </c>
      <c r="S85" s="589" t="s">
        <v>897</v>
      </c>
      <c r="T85" s="1051" t="s">
        <v>990</v>
      </c>
      <c r="U85" s="1051" t="s">
        <v>1119</v>
      </c>
      <c r="V85" s="593" t="s">
        <v>1157</v>
      </c>
      <c r="W85" s="1051" t="s">
        <v>1190</v>
      </c>
      <c r="X85" s="1052" t="s">
        <v>1191</v>
      </c>
    </row>
    <row r="86" spans="2:24" ht="18" customHeight="1">
      <c r="B86" s="1095" t="s">
        <v>452</v>
      </c>
      <c r="C86" s="1053"/>
      <c r="D86" s="1053"/>
      <c r="E86" s="1053"/>
      <c r="F86" s="1053"/>
      <c r="G86" s="1053"/>
      <c r="H86" s="1053"/>
      <c r="I86" s="1053"/>
      <c r="J86" s="1053"/>
      <c r="K86" s="599"/>
      <c r="L86" s="1066"/>
      <c r="M86" s="1066"/>
      <c r="N86" s="1066"/>
      <c r="O86" s="1066"/>
      <c r="P86" s="1066"/>
      <c r="Q86" s="1066"/>
      <c r="R86" s="1062"/>
      <c r="S86" s="1066"/>
      <c r="T86" s="1062"/>
      <c r="U86" s="1062"/>
      <c r="V86" s="599"/>
      <c r="W86" s="1062"/>
      <c r="X86" s="1089"/>
    </row>
    <row r="87" spans="2:24" ht="18" customHeight="1">
      <c r="B87" s="1096" t="s">
        <v>453</v>
      </c>
      <c r="C87" s="1062">
        <v>10601</v>
      </c>
      <c r="D87" s="1039">
        <v>15673</v>
      </c>
      <c r="E87" s="1039">
        <v>15674</v>
      </c>
      <c r="F87" s="1039">
        <v>17761</v>
      </c>
      <c r="G87" s="1039">
        <v>29140</v>
      </c>
      <c r="H87" s="1039">
        <v>14297</v>
      </c>
      <c r="I87" s="1039">
        <v>13183</v>
      </c>
      <c r="J87" s="1039">
        <v>12689</v>
      </c>
      <c r="K87" s="1058">
        <v>13860</v>
      </c>
      <c r="L87" s="635">
        <v>16424</v>
      </c>
      <c r="M87" s="635">
        <v>17439</v>
      </c>
      <c r="N87" s="635">
        <v>17157</v>
      </c>
      <c r="O87" s="635">
        <v>18140</v>
      </c>
      <c r="P87" s="635">
        <v>25492</v>
      </c>
      <c r="Q87" s="635">
        <v>20757</v>
      </c>
      <c r="R87" s="1039">
        <v>23021</v>
      </c>
      <c r="S87" s="635">
        <v>22491</v>
      </c>
      <c r="T87" s="1062">
        <v>1985</v>
      </c>
      <c r="U87" s="1062">
        <v>11822</v>
      </c>
      <c r="V87" s="599">
        <v>9458</v>
      </c>
      <c r="W87" s="1062">
        <v>12581</v>
      </c>
      <c r="X87" s="1089">
        <v>10370</v>
      </c>
    </row>
    <row r="88" spans="2:24" ht="18" customHeight="1">
      <c r="B88" s="1097" t="s">
        <v>454</v>
      </c>
      <c r="C88" s="1062">
        <v>17699</v>
      </c>
      <c r="D88" s="1039">
        <v>17069</v>
      </c>
      <c r="E88" s="1039">
        <v>17564</v>
      </c>
      <c r="F88" s="1039">
        <v>16548</v>
      </c>
      <c r="G88" s="1039">
        <v>21898</v>
      </c>
      <c r="H88" s="1039">
        <v>22636</v>
      </c>
      <c r="I88" s="1039">
        <v>22783</v>
      </c>
      <c r="J88" s="1039">
        <v>21888</v>
      </c>
      <c r="K88" s="1058">
        <v>20022</v>
      </c>
      <c r="L88" s="635">
        <v>24537</v>
      </c>
      <c r="M88" s="635">
        <v>18533</v>
      </c>
      <c r="N88" s="635">
        <v>16826</v>
      </c>
      <c r="O88" s="635">
        <v>20604</v>
      </c>
      <c r="P88" s="635">
        <v>18324</v>
      </c>
      <c r="Q88" s="635">
        <v>20825</v>
      </c>
      <c r="R88" s="1039">
        <v>24246</v>
      </c>
      <c r="S88" s="635">
        <v>23959</v>
      </c>
      <c r="T88" s="1062">
        <v>8741</v>
      </c>
      <c r="U88" s="1062">
        <v>8418</v>
      </c>
      <c r="V88" s="599">
        <v>13556</v>
      </c>
      <c r="W88" s="1062">
        <v>16328</v>
      </c>
      <c r="X88" s="1089">
        <v>13045</v>
      </c>
    </row>
    <row r="89" spans="2:24" ht="18" customHeight="1">
      <c r="B89" s="1097" t="s">
        <v>434</v>
      </c>
      <c r="C89" s="1062">
        <v>335</v>
      </c>
      <c r="D89" s="1039">
        <v>217</v>
      </c>
      <c r="E89" s="1039">
        <v>32</v>
      </c>
      <c r="F89" s="1039">
        <v>112</v>
      </c>
      <c r="G89" s="1039">
        <v>10</v>
      </c>
      <c r="H89" s="1039">
        <v>40</v>
      </c>
      <c r="I89" s="1039">
        <v>30</v>
      </c>
      <c r="J89" s="1039">
        <v>156</v>
      </c>
      <c r="K89" s="1058">
        <v>54</v>
      </c>
      <c r="L89" s="635">
        <v>57</v>
      </c>
      <c r="M89" s="635">
        <v>21</v>
      </c>
      <c r="N89" s="635">
        <v>366</v>
      </c>
      <c r="O89" s="635">
        <v>235</v>
      </c>
      <c r="P89" s="635">
        <v>52</v>
      </c>
      <c r="Q89" s="635">
        <v>35</v>
      </c>
      <c r="R89" s="1039">
        <v>114</v>
      </c>
      <c r="S89" s="635">
        <v>133</v>
      </c>
      <c r="T89" s="1062">
        <v>36</v>
      </c>
      <c r="U89" s="1062">
        <v>46</v>
      </c>
      <c r="V89" s="599">
        <v>25</v>
      </c>
      <c r="W89" s="1062">
        <v>5</v>
      </c>
      <c r="X89" s="1089">
        <v>90</v>
      </c>
    </row>
    <row r="90" spans="2:24" ht="18" customHeight="1">
      <c r="B90" s="1097" t="s">
        <v>455</v>
      </c>
      <c r="C90" s="1062">
        <v>362</v>
      </c>
      <c r="D90" s="1039">
        <v>445</v>
      </c>
      <c r="E90" s="1039">
        <v>100</v>
      </c>
      <c r="F90" s="1039">
        <v>0</v>
      </c>
      <c r="G90" s="1039">
        <v>160</v>
      </c>
      <c r="H90" s="1039">
        <v>90</v>
      </c>
      <c r="I90" s="1039">
        <v>0</v>
      </c>
      <c r="J90" s="1039">
        <v>0</v>
      </c>
      <c r="K90" s="1058">
        <v>0</v>
      </c>
      <c r="L90" s="635">
        <v>0</v>
      </c>
      <c r="M90" s="635">
        <v>0</v>
      </c>
      <c r="N90" s="635">
        <v>252</v>
      </c>
      <c r="O90" s="635">
        <v>0</v>
      </c>
      <c r="P90" s="635">
        <v>0</v>
      </c>
      <c r="Q90" s="635">
        <v>324</v>
      </c>
      <c r="R90" s="1039">
        <v>210</v>
      </c>
      <c r="S90" s="635">
        <v>0</v>
      </c>
      <c r="T90" s="1062">
        <v>3</v>
      </c>
      <c r="U90" s="1062">
        <v>0</v>
      </c>
      <c r="V90" s="599">
        <v>0</v>
      </c>
      <c r="W90" s="1062">
        <v>0</v>
      </c>
      <c r="X90" s="1089">
        <v>0</v>
      </c>
    </row>
    <row r="91" spans="2:24" ht="18" customHeight="1">
      <c r="B91" s="1097" t="s">
        <v>456</v>
      </c>
      <c r="C91" s="1062">
        <v>4986</v>
      </c>
      <c r="D91" s="1039">
        <v>5947</v>
      </c>
      <c r="E91" s="1039">
        <v>7765</v>
      </c>
      <c r="F91" s="1039">
        <v>10423</v>
      </c>
      <c r="G91" s="1039">
        <v>4134</v>
      </c>
      <c r="H91" s="1039">
        <v>4711</v>
      </c>
      <c r="I91" s="1039">
        <v>4669</v>
      </c>
      <c r="J91" s="1039">
        <v>3622</v>
      </c>
      <c r="K91" s="1058">
        <v>3146</v>
      </c>
      <c r="L91" s="635">
        <v>4238</v>
      </c>
      <c r="M91" s="635">
        <v>4248</v>
      </c>
      <c r="N91" s="635">
        <v>5249</v>
      </c>
      <c r="O91" s="635">
        <v>5049</v>
      </c>
      <c r="P91" s="635">
        <v>6349</v>
      </c>
      <c r="Q91" s="635">
        <v>5287</v>
      </c>
      <c r="R91" s="1039">
        <v>5092</v>
      </c>
      <c r="S91" s="635">
        <v>5110</v>
      </c>
      <c r="T91" s="1062">
        <v>3946</v>
      </c>
      <c r="U91" s="1062">
        <v>4748</v>
      </c>
      <c r="V91" s="599">
        <v>3871</v>
      </c>
      <c r="W91" s="1062">
        <v>3672</v>
      </c>
      <c r="X91" s="1089">
        <v>4737</v>
      </c>
    </row>
    <row r="92" spans="2:24" ht="18" customHeight="1">
      <c r="B92" s="1097" t="s">
        <v>457</v>
      </c>
      <c r="C92" s="1062">
        <v>636</v>
      </c>
      <c r="D92" s="1039">
        <v>384</v>
      </c>
      <c r="E92" s="1039">
        <v>305</v>
      </c>
      <c r="F92" s="1039">
        <v>352</v>
      </c>
      <c r="G92" s="1039">
        <v>263</v>
      </c>
      <c r="H92" s="1039">
        <v>587</v>
      </c>
      <c r="I92" s="1039">
        <v>551</v>
      </c>
      <c r="J92" s="1039">
        <v>386</v>
      </c>
      <c r="K92" s="1058">
        <v>560</v>
      </c>
      <c r="L92" s="635">
        <v>261</v>
      </c>
      <c r="M92" s="635">
        <v>551</v>
      </c>
      <c r="N92" s="635">
        <v>819</v>
      </c>
      <c r="O92" s="635">
        <v>272</v>
      </c>
      <c r="P92" s="635">
        <v>176</v>
      </c>
      <c r="Q92" s="635">
        <v>276</v>
      </c>
      <c r="R92" s="1039">
        <v>335</v>
      </c>
      <c r="S92" s="635">
        <v>821</v>
      </c>
      <c r="T92" s="1062">
        <v>630</v>
      </c>
      <c r="U92" s="1062">
        <v>402</v>
      </c>
      <c r="V92" s="599">
        <v>281</v>
      </c>
      <c r="W92" s="1062">
        <v>89</v>
      </c>
      <c r="X92" s="1089">
        <v>15</v>
      </c>
    </row>
    <row r="93" spans="2:24" ht="18" customHeight="1">
      <c r="B93" s="1097" t="s">
        <v>458</v>
      </c>
      <c r="C93" s="1062">
        <v>90</v>
      </c>
      <c r="D93" s="1039">
        <v>90</v>
      </c>
      <c r="E93" s="1041" t="s">
        <v>400</v>
      </c>
      <c r="F93" s="1041" t="s">
        <v>400</v>
      </c>
      <c r="G93" s="1041" t="s">
        <v>400</v>
      </c>
      <c r="H93" s="1041" t="s">
        <v>400</v>
      </c>
      <c r="I93" s="1041" t="s">
        <v>400</v>
      </c>
      <c r="J93" s="1041" t="s">
        <v>400</v>
      </c>
      <c r="K93" s="597" t="s">
        <v>400</v>
      </c>
      <c r="L93" s="636" t="s">
        <v>400</v>
      </c>
      <c r="M93" s="636" t="s">
        <v>401</v>
      </c>
      <c r="N93" s="636" t="s">
        <v>401</v>
      </c>
      <c r="O93" s="636" t="s">
        <v>401</v>
      </c>
      <c r="P93" s="636" t="s">
        <v>401</v>
      </c>
      <c r="Q93" s="636" t="s">
        <v>401</v>
      </c>
      <c r="R93" s="1041" t="s">
        <v>972</v>
      </c>
      <c r="S93" s="636" t="s">
        <v>969</v>
      </c>
      <c r="T93" s="1041" t="s">
        <v>969</v>
      </c>
      <c r="U93" s="1041" t="s">
        <v>400</v>
      </c>
      <c r="V93" s="597" t="s">
        <v>401</v>
      </c>
      <c r="W93" s="1041">
        <v>0</v>
      </c>
      <c r="X93" s="1042">
        <v>0</v>
      </c>
    </row>
    <row r="94" spans="2:24" ht="18" customHeight="1">
      <c r="B94" s="1097" t="s">
        <v>459</v>
      </c>
      <c r="C94" s="1067" t="s">
        <v>460</v>
      </c>
      <c r="D94" s="1041" t="s">
        <v>461</v>
      </c>
      <c r="E94" s="1041" t="s">
        <v>460</v>
      </c>
      <c r="F94" s="1041" t="s">
        <v>461</v>
      </c>
      <c r="G94" s="1041" t="s">
        <v>461</v>
      </c>
      <c r="H94" s="1041" t="s">
        <v>400</v>
      </c>
      <c r="I94" s="1041" t="s">
        <v>400</v>
      </c>
      <c r="J94" s="1041" t="s">
        <v>400</v>
      </c>
      <c r="K94" s="597" t="s">
        <v>400</v>
      </c>
      <c r="L94" s="636" t="s">
        <v>400</v>
      </c>
      <c r="M94" s="636" t="s">
        <v>401</v>
      </c>
      <c r="N94" s="636" t="s">
        <v>401</v>
      </c>
      <c r="O94" s="636">
        <v>134</v>
      </c>
      <c r="P94" s="636">
        <v>110</v>
      </c>
      <c r="Q94" s="636">
        <v>187</v>
      </c>
      <c r="R94" s="1041">
        <v>201</v>
      </c>
      <c r="S94" s="636">
        <v>224</v>
      </c>
      <c r="T94" s="1098" t="s">
        <v>996</v>
      </c>
      <c r="U94" s="1099">
        <v>161</v>
      </c>
      <c r="V94" s="601">
        <v>181</v>
      </c>
      <c r="W94" s="1099">
        <v>105</v>
      </c>
      <c r="X94" s="1100">
        <v>100</v>
      </c>
    </row>
    <row r="95" spans="2:24" ht="18" customHeight="1" thickBot="1">
      <c r="B95" s="1101" t="s">
        <v>462</v>
      </c>
      <c r="C95" s="1075" t="s">
        <v>400</v>
      </c>
      <c r="D95" s="1082" t="s">
        <v>400</v>
      </c>
      <c r="E95" s="1082" t="s">
        <v>400</v>
      </c>
      <c r="F95" s="1082" t="s">
        <v>400</v>
      </c>
      <c r="G95" s="1082" t="s">
        <v>400</v>
      </c>
      <c r="H95" s="1082" t="s">
        <v>400</v>
      </c>
      <c r="I95" s="1082" t="s">
        <v>400</v>
      </c>
      <c r="J95" s="1082" t="s">
        <v>400</v>
      </c>
      <c r="K95" s="602" t="s">
        <v>400</v>
      </c>
      <c r="L95" s="1091" t="s">
        <v>400</v>
      </c>
      <c r="M95" s="1091" t="s">
        <v>401</v>
      </c>
      <c r="N95" s="1091" t="s">
        <v>401</v>
      </c>
      <c r="O95" s="1091" t="s">
        <v>401</v>
      </c>
      <c r="P95" s="1091" t="s">
        <v>401</v>
      </c>
      <c r="Q95" s="1091" t="s">
        <v>401</v>
      </c>
      <c r="R95" s="1082" t="s">
        <v>401</v>
      </c>
      <c r="S95" s="1091" t="s">
        <v>401</v>
      </c>
      <c r="T95" s="1082" t="s">
        <v>969</v>
      </c>
      <c r="U95" s="1082" t="s">
        <v>400</v>
      </c>
      <c r="V95" s="602" t="s">
        <v>401</v>
      </c>
      <c r="W95" s="1082">
        <v>0</v>
      </c>
      <c r="X95" s="1102">
        <v>0</v>
      </c>
    </row>
    <row r="96" spans="2:24" ht="18" customHeight="1"/>
    <row r="97" spans="2:24" ht="18" customHeight="1"/>
    <row r="98" spans="2:24" ht="18" customHeight="1" thickBot="1">
      <c r="B98" s="1046" t="s">
        <v>463</v>
      </c>
      <c r="F98" s="536"/>
      <c r="G98" s="536"/>
      <c r="K98" s="536"/>
      <c r="L98" s="536"/>
      <c r="M98" s="536"/>
      <c r="N98" s="536"/>
      <c r="O98" s="536"/>
      <c r="P98" s="536"/>
      <c r="R98" s="536"/>
      <c r="S98" s="536"/>
      <c r="T98" s="536"/>
      <c r="U98" s="536"/>
      <c r="V98" s="536"/>
      <c r="W98" s="536"/>
      <c r="X98" s="536" t="s">
        <v>962</v>
      </c>
    </row>
    <row r="99" spans="2:24" ht="18" customHeight="1">
      <c r="B99" s="1047" t="s">
        <v>374</v>
      </c>
      <c r="C99" s="1048" t="s">
        <v>375</v>
      </c>
      <c r="D99" s="1049" t="s">
        <v>376</v>
      </c>
      <c r="E99" s="1048" t="s">
        <v>377</v>
      </c>
      <c r="F99" s="1049" t="s">
        <v>378</v>
      </c>
      <c r="G99" s="1049" t="s">
        <v>379</v>
      </c>
      <c r="H99" s="1049" t="s">
        <v>380</v>
      </c>
      <c r="I99" s="589" t="s">
        <v>381</v>
      </c>
      <c r="J99" s="589" t="s">
        <v>382</v>
      </c>
      <c r="K99" s="589" t="s">
        <v>383</v>
      </c>
      <c r="L99" s="589" t="s">
        <v>384</v>
      </c>
      <c r="M99" s="589" t="s">
        <v>385</v>
      </c>
      <c r="N99" s="589" t="s">
        <v>386</v>
      </c>
      <c r="O99" s="589" t="s">
        <v>387</v>
      </c>
      <c r="P99" s="1051" t="s">
        <v>388</v>
      </c>
      <c r="Q99" s="589" t="s">
        <v>389</v>
      </c>
      <c r="R99" s="1051" t="s">
        <v>715</v>
      </c>
      <c r="S99" s="589" t="s">
        <v>897</v>
      </c>
      <c r="T99" s="1051" t="s">
        <v>990</v>
      </c>
      <c r="U99" s="1051" t="s">
        <v>1119</v>
      </c>
      <c r="V99" s="593" t="s">
        <v>1157</v>
      </c>
      <c r="W99" s="1051" t="s">
        <v>1190</v>
      </c>
      <c r="X99" s="1052" t="s">
        <v>1191</v>
      </c>
    </row>
    <row r="100" spans="2:24" ht="18" customHeight="1">
      <c r="B100" s="466" t="s">
        <v>464</v>
      </c>
      <c r="C100" s="1103">
        <v>19722</v>
      </c>
      <c r="D100" s="1104">
        <v>18538</v>
      </c>
      <c r="E100" s="1054"/>
      <c r="F100" s="1054"/>
      <c r="G100" s="1054"/>
      <c r="H100" s="1054"/>
      <c r="I100" s="1054"/>
      <c r="J100" s="1054"/>
      <c r="K100" s="1058"/>
      <c r="L100" s="635"/>
      <c r="M100" s="635"/>
      <c r="N100" s="635"/>
      <c r="O100" s="635"/>
      <c r="P100" s="635"/>
      <c r="Q100" s="635"/>
      <c r="R100" s="1039"/>
      <c r="S100" s="635"/>
      <c r="T100" s="1062"/>
      <c r="U100" s="1062"/>
      <c r="V100" s="599"/>
      <c r="W100" s="1062"/>
      <c r="X100" s="1089"/>
    </row>
    <row r="101" spans="2:24" ht="18" customHeight="1">
      <c r="B101" s="1105" t="s">
        <v>465</v>
      </c>
      <c r="C101" s="1106"/>
      <c r="D101" s="1107"/>
      <c r="E101" s="1039">
        <v>13313</v>
      </c>
      <c r="F101" s="1039">
        <v>12537</v>
      </c>
      <c r="G101" s="1039">
        <v>8763</v>
      </c>
      <c r="H101" s="1039">
        <v>9165</v>
      </c>
      <c r="I101" s="1039">
        <v>10654</v>
      </c>
      <c r="J101" s="1039">
        <v>11144</v>
      </c>
      <c r="K101" s="1058">
        <v>15715</v>
      </c>
      <c r="L101" s="635">
        <v>12653</v>
      </c>
      <c r="M101" s="635">
        <v>11850</v>
      </c>
      <c r="N101" s="635">
        <v>11021</v>
      </c>
      <c r="O101" s="635">
        <v>9837</v>
      </c>
      <c r="P101" s="635">
        <v>10219</v>
      </c>
      <c r="Q101" s="635">
        <v>8593</v>
      </c>
      <c r="R101" s="1039">
        <v>10862</v>
      </c>
      <c r="S101" s="635">
        <v>10049</v>
      </c>
      <c r="T101" s="1062">
        <v>8679</v>
      </c>
      <c r="U101" s="1062">
        <v>8257</v>
      </c>
      <c r="V101" s="599">
        <v>8483</v>
      </c>
      <c r="W101" s="1062">
        <v>8336</v>
      </c>
      <c r="X101" s="1089">
        <v>9494</v>
      </c>
    </row>
    <row r="102" spans="2:24" ht="18" customHeight="1">
      <c r="B102" s="1105" t="s">
        <v>466</v>
      </c>
      <c r="C102" s="1106"/>
      <c r="D102" s="1107"/>
      <c r="E102" s="1039">
        <v>1177</v>
      </c>
      <c r="F102" s="1039">
        <v>3498</v>
      </c>
      <c r="G102" s="1039">
        <v>463</v>
      </c>
      <c r="H102" s="1039">
        <v>416</v>
      </c>
      <c r="I102" s="1039">
        <v>215</v>
      </c>
      <c r="J102" s="1039">
        <v>557</v>
      </c>
      <c r="K102" s="1058">
        <v>694</v>
      </c>
      <c r="L102" s="635">
        <v>706</v>
      </c>
      <c r="M102" s="635">
        <v>1063</v>
      </c>
      <c r="N102" s="635">
        <v>1246</v>
      </c>
      <c r="O102" s="635">
        <v>1012</v>
      </c>
      <c r="P102" s="635">
        <v>826</v>
      </c>
      <c r="Q102" s="635">
        <v>649</v>
      </c>
      <c r="R102" s="1039">
        <v>1641</v>
      </c>
      <c r="S102" s="635">
        <v>1612</v>
      </c>
      <c r="T102" s="1062">
        <v>1858</v>
      </c>
      <c r="U102" s="1062">
        <v>2235</v>
      </c>
      <c r="V102" s="599">
        <v>2049</v>
      </c>
      <c r="W102" s="1062">
        <v>2147</v>
      </c>
      <c r="X102" s="1089">
        <v>1886</v>
      </c>
    </row>
    <row r="103" spans="2:24" ht="18" customHeight="1" thickBot="1">
      <c r="B103" s="1108" t="s">
        <v>467</v>
      </c>
      <c r="C103" s="1109"/>
      <c r="D103" s="1110"/>
      <c r="E103" s="1043">
        <v>4547</v>
      </c>
      <c r="F103" s="1043">
        <v>1147</v>
      </c>
      <c r="G103" s="1043">
        <v>2422</v>
      </c>
      <c r="H103" s="1043">
        <v>1739</v>
      </c>
      <c r="I103" s="1043">
        <v>3541</v>
      </c>
      <c r="J103" s="1043">
        <v>2715</v>
      </c>
      <c r="K103" s="1073">
        <v>1925</v>
      </c>
      <c r="L103" s="637">
        <v>2903</v>
      </c>
      <c r="M103" s="637">
        <v>2149</v>
      </c>
      <c r="N103" s="637">
        <v>1865</v>
      </c>
      <c r="O103" s="637">
        <v>2299</v>
      </c>
      <c r="P103" s="637">
        <v>2074</v>
      </c>
      <c r="Q103" s="637">
        <v>2047</v>
      </c>
      <c r="R103" s="1043">
        <v>2696</v>
      </c>
      <c r="S103" s="637">
        <v>3006</v>
      </c>
      <c r="T103" s="1070">
        <v>1151</v>
      </c>
      <c r="U103" s="1070">
        <v>842</v>
      </c>
      <c r="V103" s="600">
        <v>996</v>
      </c>
      <c r="W103" s="1070">
        <v>846</v>
      </c>
      <c r="X103" s="1092">
        <v>1074</v>
      </c>
    </row>
    <row r="104" spans="2:24" ht="18" customHeight="1"/>
    <row r="105" spans="2:24" ht="18" customHeight="1"/>
    <row r="106" spans="2:24" ht="18" customHeight="1" thickBot="1">
      <c r="B106" s="1046" t="s">
        <v>468</v>
      </c>
      <c r="D106" s="536"/>
      <c r="F106" s="536"/>
      <c r="G106" s="536"/>
      <c r="K106" s="536"/>
      <c r="L106" s="536"/>
      <c r="M106" s="536"/>
      <c r="N106" s="536"/>
      <c r="O106" s="536"/>
      <c r="P106" s="536"/>
      <c r="R106" s="536"/>
      <c r="S106" s="536"/>
      <c r="T106" s="536"/>
      <c r="U106" s="536"/>
      <c r="V106" s="536"/>
      <c r="W106" s="536"/>
      <c r="X106" s="536" t="s">
        <v>962</v>
      </c>
    </row>
    <row r="107" spans="2:24" ht="18" customHeight="1">
      <c r="B107" s="1047" t="s">
        <v>374</v>
      </c>
      <c r="C107" s="1048" t="s">
        <v>375</v>
      </c>
      <c r="D107" s="1049" t="s">
        <v>376</v>
      </c>
      <c r="E107" s="1048" t="s">
        <v>377</v>
      </c>
      <c r="F107" s="1049" t="s">
        <v>378</v>
      </c>
      <c r="G107" s="1049" t="s">
        <v>379</v>
      </c>
      <c r="H107" s="1049" t="s">
        <v>380</v>
      </c>
      <c r="I107" s="589" t="s">
        <v>381</v>
      </c>
      <c r="J107" s="589" t="s">
        <v>382</v>
      </c>
      <c r="K107" s="589" t="s">
        <v>383</v>
      </c>
      <c r="L107" s="589" t="s">
        <v>384</v>
      </c>
      <c r="M107" s="589" t="s">
        <v>385</v>
      </c>
      <c r="N107" s="589" t="s">
        <v>386</v>
      </c>
      <c r="O107" s="589" t="s">
        <v>387</v>
      </c>
      <c r="P107" s="1051" t="s">
        <v>388</v>
      </c>
      <c r="Q107" s="589" t="s">
        <v>389</v>
      </c>
      <c r="R107" s="1051" t="s">
        <v>715</v>
      </c>
      <c r="S107" s="589" t="s">
        <v>897</v>
      </c>
      <c r="T107" s="1051" t="s">
        <v>990</v>
      </c>
      <c r="U107" s="1051" t="s">
        <v>1119</v>
      </c>
      <c r="V107" s="593" t="s">
        <v>1157</v>
      </c>
      <c r="W107" s="1051" t="s">
        <v>1190</v>
      </c>
      <c r="X107" s="1052" t="s">
        <v>1191</v>
      </c>
    </row>
    <row r="108" spans="2:24" ht="18" customHeight="1">
      <c r="B108" s="1111" t="s">
        <v>469</v>
      </c>
      <c r="C108" s="1112">
        <v>19719</v>
      </c>
      <c r="D108" s="1113">
        <v>22943</v>
      </c>
      <c r="E108" s="1113">
        <v>17882</v>
      </c>
      <c r="F108" s="1113">
        <v>12464</v>
      </c>
      <c r="G108" s="1113">
        <v>12725</v>
      </c>
      <c r="H108" s="1054">
        <v>14194</v>
      </c>
      <c r="I108" s="1054">
        <v>10431</v>
      </c>
      <c r="J108" s="1054">
        <v>11153</v>
      </c>
      <c r="K108" s="1058">
        <v>12526</v>
      </c>
      <c r="L108" s="635">
        <v>12909</v>
      </c>
      <c r="M108" s="635">
        <v>11726</v>
      </c>
      <c r="N108" s="635">
        <v>9650</v>
      </c>
      <c r="O108" s="635">
        <v>12682</v>
      </c>
      <c r="P108" s="635">
        <v>8872</v>
      </c>
      <c r="Q108" s="635">
        <v>9590</v>
      </c>
      <c r="R108" s="1039">
        <v>9369</v>
      </c>
      <c r="S108" s="635">
        <v>8043</v>
      </c>
      <c r="T108" s="1062">
        <v>3941</v>
      </c>
      <c r="U108" s="1062">
        <v>3646</v>
      </c>
      <c r="V108" s="599">
        <v>4961</v>
      </c>
      <c r="W108" s="1062">
        <v>4315</v>
      </c>
      <c r="X108" s="1089">
        <v>4140</v>
      </c>
    </row>
    <row r="109" spans="2:24" ht="18" customHeight="1" thickBot="1">
      <c r="B109" s="1069" t="s">
        <v>470</v>
      </c>
      <c r="C109" s="1114">
        <v>4449</v>
      </c>
      <c r="D109" s="1115">
        <v>4778</v>
      </c>
      <c r="E109" s="1115">
        <v>4149</v>
      </c>
      <c r="F109" s="1115">
        <v>4839</v>
      </c>
      <c r="G109" s="1115">
        <v>4397</v>
      </c>
      <c r="H109" s="1043">
        <v>4862</v>
      </c>
      <c r="I109" s="1043">
        <v>4868</v>
      </c>
      <c r="J109" s="1043">
        <v>5299</v>
      </c>
      <c r="K109" s="1073">
        <v>5380</v>
      </c>
      <c r="L109" s="637">
        <v>4861</v>
      </c>
      <c r="M109" s="637">
        <v>4859</v>
      </c>
      <c r="N109" s="637">
        <v>5869</v>
      </c>
      <c r="O109" s="637">
        <v>6583</v>
      </c>
      <c r="P109" s="637">
        <v>6720</v>
      </c>
      <c r="Q109" s="637">
        <v>6509</v>
      </c>
      <c r="R109" s="1043">
        <v>6152</v>
      </c>
      <c r="S109" s="637">
        <v>5609</v>
      </c>
      <c r="T109" s="1070">
        <v>5222</v>
      </c>
      <c r="U109" s="1070">
        <v>5861</v>
      </c>
      <c r="V109" s="600">
        <v>4107</v>
      </c>
      <c r="W109" s="1070">
        <v>3074</v>
      </c>
      <c r="X109" s="1092">
        <v>3508</v>
      </c>
    </row>
    <row r="110" spans="2:24" ht="18" customHeight="1"/>
    <row r="111" spans="2:24" ht="18" customHeight="1">
      <c r="B111" s="1036" t="s">
        <v>1217</v>
      </c>
    </row>
    <row r="112" spans="2:24" ht="18" customHeight="1">
      <c r="B112" s="1036" t="s">
        <v>471</v>
      </c>
    </row>
    <row r="113" ht="18" customHeight="1"/>
    <row r="114" ht="18" customHeight="1"/>
    <row r="115" ht="18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</sheetData>
  <mergeCells count="2">
    <mergeCell ref="C100:C103"/>
    <mergeCell ref="D100:D103"/>
  </mergeCells>
  <phoneticPr fontId="3"/>
  <pageMargins left="0.59055118110236227" right="0.39370078740157483" top="0.6692913385826772" bottom="0.27559055118110237" header="0.51181102362204722" footer="0.19685039370078741"/>
  <pageSetup paperSize="9" scale="97" orientation="landscape" r:id="rId1"/>
  <headerFooter alignWithMargins="0"/>
  <rowBreaks count="2" manualBreakCount="2">
    <brk id="24" max="16383" man="1"/>
    <brk id="50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view="pageBreakPreview" zoomScaleNormal="100" zoomScaleSheetLayoutView="100" workbookViewId="0">
      <selection sqref="A1:C1"/>
    </sheetView>
  </sheetViews>
  <sheetFormatPr defaultColWidth="9" defaultRowHeight="12"/>
  <cols>
    <col min="1" max="1" width="3.36328125" style="467" customWidth="1"/>
    <col min="2" max="2" width="16.08984375" style="471" customWidth="1"/>
    <col min="3" max="3" width="28.08984375" style="467" customWidth="1"/>
    <col min="4" max="4" width="30.36328125" style="467" customWidth="1"/>
    <col min="5" max="5" width="13" style="468" customWidth="1"/>
    <col min="6" max="16384" width="9" style="467"/>
  </cols>
  <sheetData>
    <row r="1" spans="1:5" ht="24" customHeight="1">
      <c r="A1" s="827" t="s">
        <v>0</v>
      </c>
      <c r="B1" s="827"/>
      <c r="C1" s="827"/>
    </row>
    <row r="2" spans="1:5" ht="24" customHeight="1">
      <c r="A2" s="469"/>
      <c r="B2" s="469"/>
      <c r="C2" s="469"/>
    </row>
    <row r="3" spans="1:5" ht="20.25" customHeight="1">
      <c r="A3" s="470" t="s">
        <v>1</v>
      </c>
      <c r="D3" s="828" t="s">
        <v>1218</v>
      </c>
      <c r="E3" s="828"/>
    </row>
    <row r="4" spans="1:5" s="471" customFormat="1" ht="18" customHeight="1">
      <c r="A4" s="829" t="s">
        <v>2</v>
      </c>
      <c r="B4" s="829"/>
      <c r="C4" s="472" t="s">
        <v>3</v>
      </c>
      <c r="D4" s="472" t="s">
        <v>4</v>
      </c>
      <c r="E4" s="473" t="s">
        <v>5</v>
      </c>
    </row>
    <row r="5" spans="1:5" ht="18" customHeight="1">
      <c r="A5" s="474"/>
      <c r="B5" s="475" t="s">
        <v>6</v>
      </c>
      <c r="C5" s="476" t="s">
        <v>1020</v>
      </c>
      <c r="D5" s="477" t="s">
        <v>7</v>
      </c>
      <c r="E5" s="478" t="s">
        <v>8</v>
      </c>
    </row>
    <row r="6" spans="1:5" ht="18" customHeight="1">
      <c r="A6" s="479"/>
      <c r="B6" s="830" t="s">
        <v>9</v>
      </c>
      <c r="C6" s="831" t="s">
        <v>10</v>
      </c>
      <c r="D6" s="480" t="s">
        <v>11</v>
      </c>
      <c r="E6" s="481" t="s">
        <v>12</v>
      </c>
    </row>
    <row r="7" spans="1:5" ht="18" customHeight="1">
      <c r="A7" s="479"/>
      <c r="B7" s="830"/>
      <c r="C7" s="831"/>
      <c r="D7" s="480" t="s">
        <v>1021</v>
      </c>
      <c r="E7" s="482" t="s">
        <v>13</v>
      </c>
    </row>
    <row r="8" spans="1:5" ht="28.5" customHeight="1">
      <c r="A8" s="826" t="s">
        <v>14</v>
      </c>
      <c r="B8" s="417" t="s">
        <v>15</v>
      </c>
      <c r="C8" s="418" t="s">
        <v>16</v>
      </c>
      <c r="D8" s="480" t="s">
        <v>17</v>
      </c>
      <c r="E8" s="481" t="s">
        <v>18</v>
      </c>
    </row>
    <row r="9" spans="1:5" ht="18" customHeight="1">
      <c r="A9" s="826"/>
      <c r="B9" s="417" t="s">
        <v>15</v>
      </c>
      <c r="C9" s="418" t="s">
        <v>19</v>
      </c>
      <c r="D9" s="480" t="s">
        <v>20</v>
      </c>
      <c r="E9" s="483" t="s">
        <v>21</v>
      </c>
    </row>
    <row r="10" spans="1:5" ht="18" customHeight="1">
      <c r="A10" s="826"/>
      <c r="B10" s="417" t="s">
        <v>1022</v>
      </c>
      <c r="C10" s="418" t="s">
        <v>22</v>
      </c>
      <c r="D10" s="480" t="s">
        <v>23</v>
      </c>
      <c r="E10" s="484">
        <v>15323</v>
      </c>
    </row>
    <row r="11" spans="1:5" ht="18" customHeight="1">
      <c r="A11" s="826"/>
      <c r="B11" s="417" t="s">
        <v>1023</v>
      </c>
      <c r="C11" s="418" t="s">
        <v>24</v>
      </c>
      <c r="D11" s="480" t="s">
        <v>25</v>
      </c>
      <c r="E11" s="483" t="s">
        <v>26</v>
      </c>
    </row>
    <row r="12" spans="1:5" ht="18" customHeight="1">
      <c r="A12" s="826"/>
      <c r="B12" s="417" t="s">
        <v>27</v>
      </c>
      <c r="C12" s="418" t="s">
        <v>28</v>
      </c>
      <c r="D12" s="480" t="s">
        <v>29</v>
      </c>
      <c r="E12" s="483" t="s">
        <v>30</v>
      </c>
    </row>
    <row r="13" spans="1:5" ht="18" customHeight="1">
      <c r="A13" s="826"/>
      <c r="B13" s="417" t="s">
        <v>15</v>
      </c>
      <c r="C13" s="418" t="s">
        <v>31</v>
      </c>
      <c r="D13" s="480" t="s">
        <v>32</v>
      </c>
      <c r="E13" s="483" t="s">
        <v>1024</v>
      </c>
    </row>
    <row r="14" spans="1:5" ht="18" customHeight="1">
      <c r="A14" s="479"/>
      <c r="B14" s="417" t="s">
        <v>1023</v>
      </c>
      <c r="C14" s="418" t="s">
        <v>33</v>
      </c>
      <c r="D14" s="480" t="s">
        <v>34</v>
      </c>
      <c r="E14" s="484">
        <v>36154</v>
      </c>
    </row>
    <row r="15" spans="1:5" ht="18" customHeight="1">
      <c r="A15" s="485">
        <v>17</v>
      </c>
      <c r="B15" s="417" t="s">
        <v>35</v>
      </c>
      <c r="C15" s="418" t="s">
        <v>36</v>
      </c>
      <c r="D15" s="480" t="s">
        <v>37</v>
      </c>
      <c r="E15" s="483" t="s">
        <v>1025</v>
      </c>
    </row>
    <row r="16" spans="1:5" ht="18" customHeight="1">
      <c r="A16" s="480"/>
      <c r="B16" s="417" t="s">
        <v>38</v>
      </c>
      <c r="C16" s="418" t="s">
        <v>39</v>
      </c>
      <c r="D16" s="480" t="s">
        <v>40</v>
      </c>
      <c r="E16" s="483" t="s">
        <v>1026</v>
      </c>
    </row>
    <row r="17" spans="1:5" ht="18" customHeight="1">
      <c r="A17" s="485" t="s">
        <v>41</v>
      </c>
      <c r="B17" s="417" t="s">
        <v>15</v>
      </c>
      <c r="C17" s="418" t="s">
        <v>1027</v>
      </c>
      <c r="D17" s="480" t="s">
        <v>42</v>
      </c>
      <c r="E17" s="483" t="s">
        <v>1028</v>
      </c>
    </row>
    <row r="18" spans="1:5" ht="18" customHeight="1">
      <c r="A18" s="480"/>
      <c r="B18" s="417" t="s">
        <v>1023</v>
      </c>
      <c r="C18" s="418" t="s">
        <v>43</v>
      </c>
      <c r="D18" s="480" t="s">
        <v>44</v>
      </c>
      <c r="E18" s="483" t="s">
        <v>45</v>
      </c>
    </row>
    <row r="19" spans="1:5" ht="18" customHeight="1">
      <c r="A19" s="480"/>
      <c r="B19" s="417" t="s">
        <v>1029</v>
      </c>
      <c r="C19" s="418" t="s">
        <v>46</v>
      </c>
      <c r="D19" s="480" t="s">
        <v>47</v>
      </c>
      <c r="E19" s="483" t="s">
        <v>1030</v>
      </c>
    </row>
    <row r="20" spans="1:5" ht="18" customHeight="1">
      <c r="A20" s="480"/>
      <c r="B20" s="417" t="s">
        <v>48</v>
      </c>
      <c r="C20" s="418" t="s">
        <v>49</v>
      </c>
      <c r="D20" s="480" t="s">
        <v>50</v>
      </c>
      <c r="E20" s="484">
        <v>29248</v>
      </c>
    </row>
    <row r="21" spans="1:5" ht="18" customHeight="1">
      <c r="A21" s="480"/>
      <c r="B21" s="417" t="s">
        <v>15</v>
      </c>
      <c r="C21" s="418" t="s">
        <v>51</v>
      </c>
      <c r="D21" s="480" t="s">
        <v>52</v>
      </c>
      <c r="E21" s="484">
        <v>41345</v>
      </c>
    </row>
    <row r="22" spans="1:5" ht="18" customHeight="1" thickBot="1">
      <c r="A22" s="486"/>
      <c r="B22" s="487" t="s">
        <v>53</v>
      </c>
      <c r="C22" s="488" t="s">
        <v>54</v>
      </c>
      <c r="D22" s="486" t="s">
        <v>55</v>
      </c>
      <c r="E22" s="489" t="s">
        <v>1031</v>
      </c>
    </row>
    <row r="23" spans="1:5" ht="18" customHeight="1" thickTop="1">
      <c r="A23" s="480"/>
      <c r="B23" s="417" t="s">
        <v>9</v>
      </c>
      <c r="C23" s="418" t="s">
        <v>56</v>
      </c>
      <c r="D23" s="480" t="s">
        <v>57</v>
      </c>
      <c r="E23" s="483" t="s">
        <v>58</v>
      </c>
    </row>
    <row r="24" spans="1:5" ht="18" customHeight="1">
      <c r="A24" s="480"/>
      <c r="B24" s="417" t="s">
        <v>1022</v>
      </c>
      <c r="C24" s="418" t="s">
        <v>59</v>
      </c>
      <c r="D24" s="480" t="s">
        <v>60</v>
      </c>
      <c r="E24" s="483" t="s">
        <v>1032</v>
      </c>
    </row>
    <row r="25" spans="1:5" ht="26.25" customHeight="1">
      <c r="A25" s="480"/>
      <c r="B25" s="417" t="s">
        <v>15</v>
      </c>
      <c r="C25" s="418" t="s">
        <v>61</v>
      </c>
      <c r="D25" s="490" t="s">
        <v>62</v>
      </c>
      <c r="E25" s="483" t="s">
        <v>1033</v>
      </c>
    </row>
    <row r="26" spans="1:5" ht="18" customHeight="1">
      <c r="A26" s="480"/>
      <c r="B26" s="417" t="s">
        <v>15</v>
      </c>
      <c r="C26" s="418" t="s">
        <v>63</v>
      </c>
      <c r="D26" s="480" t="s">
        <v>64</v>
      </c>
      <c r="E26" s="483" t="s">
        <v>1034</v>
      </c>
    </row>
    <row r="27" spans="1:5" ht="18" customHeight="1">
      <c r="A27" s="826" t="s">
        <v>65</v>
      </c>
      <c r="B27" s="417" t="s">
        <v>15</v>
      </c>
      <c r="C27" s="418" t="s">
        <v>66</v>
      </c>
      <c r="D27" s="480" t="s">
        <v>67</v>
      </c>
      <c r="E27" s="483" t="s">
        <v>68</v>
      </c>
    </row>
    <row r="28" spans="1:5" ht="18" customHeight="1">
      <c r="A28" s="826"/>
      <c r="B28" s="417" t="s">
        <v>1035</v>
      </c>
      <c r="C28" s="418" t="s">
        <v>69</v>
      </c>
      <c r="D28" s="480" t="s">
        <v>70</v>
      </c>
      <c r="E28" s="483" t="s">
        <v>1036</v>
      </c>
    </row>
    <row r="29" spans="1:5" ht="18" customHeight="1">
      <c r="A29" s="826"/>
      <c r="B29" s="417" t="s">
        <v>15</v>
      </c>
      <c r="C29" s="418" t="s">
        <v>71</v>
      </c>
      <c r="D29" s="480" t="s">
        <v>72</v>
      </c>
      <c r="E29" s="484">
        <v>41026</v>
      </c>
    </row>
    <row r="30" spans="1:5" ht="18" customHeight="1">
      <c r="A30" s="826"/>
      <c r="B30" s="417" t="s">
        <v>15</v>
      </c>
      <c r="C30" s="418" t="s">
        <v>73</v>
      </c>
      <c r="D30" s="480" t="s">
        <v>74</v>
      </c>
      <c r="E30" s="484">
        <v>42488</v>
      </c>
    </row>
    <row r="31" spans="1:5" ht="18" customHeight="1">
      <c r="A31" s="826"/>
      <c r="B31" s="540" t="s">
        <v>1158</v>
      </c>
      <c r="C31" s="418" t="s">
        <v>1159</v>
      </c>
      <c r="D31" s="480" t="s">
        <v>1160</v>
      </c>
      <c r="E31" s="484">
        <v>45041</v>
      </c>
    </row>
    <row r="32" spans="1:5" ht="18" customHeight="1">
      <c r="A32" s="826"/>
      <c r="B32" s="417" t="s">
        <v>27</v>
      </c>
      <c r="C32" s="418" t="s">
        <v>75</v>
      </c>
      <c r="D32" s="480" t="s">
        <v>76</v>
      </c>
      <c r="E32" s="483" t="s">
        <v>1037</v>
      </c>
    </row>
    <row r="33" spans="1:5" ht="18" customHeight="1">
      <c r="A33" s="826"/>
      <c r="B33" s="417" t="s">
        <v>15</v>
      </c>
      <c r="C33" s="418" t="s">
        <v>77</v>
      </c>
      <c r="D33" s="480" t="s">
        <v>78</v>
      </c>
      <c r="E33" s="483" t="s">
        <v>1038</v>
      </c>
    </row>
    <row r="34" spans="1:5" ht="18" customHeight="1">
      <c r="A34" s="826"/>
      <c r="B34" s="417" t="s">
        <v>1022</v>
      </c>
      <c r="C34" s="418" t="s">
        <v>79</v>
      </c>
      <c r="D34" s="480" t="s">
        <v>80</v>
      </c>
      <c r="E34" s="483" t="s">
        <v>81</v>
      </c>
    </row>
    <row r="35" spans="1:5" ht="18" customHeight="1">
      <c r="A35" s="826"/>
      <c r="B35" s="417" t="s">
        <v>15</v>
      </c>
      <c r="C35" s="418" t="s">
        <v>82</v>
      </c>
      <c r="D35" s="480" t="s">
        <v>83</v>
      </c>
      <c r="E35" s="483" t="s">
        <v>1039</v>
      </c>
    </row>
    <row r="36" spans="1:5" ht="18" customHeight="1">
      <c r="A36" s="826"/>
      <c r="B36" s="417" t="s">
        <v>15</v>
      </c>
      <c r="C36" s="418" t="s">
        <v>84</v>
      </c>
      <c r="D36" s="480" t="s">
        <v>85</v>
      </c>
      <c r="E36" s="483" t="s">
        <v>336</v>
      </c>
    </row>
    <row r="37" spans="1:5" ht="18" customHeight="1">
      <c r="A37" s="826"/>
      <c r="B37" s="417" t="s">
        <v>1022</v>
      </c>
      <c r="C37" s="418" t="s">
        <v>86</v>
      </c>
      <c r="D37" s="480" t="s">
        <v>87</v>
      </c>
      <c r="E37" s="483" t="s">
        <v>1040</v>
      </c>
    </row>
    <row r="38" spans="1:5" ht="18" customHeight="1">
      <c r="A38" s="480"/>
      <c r="B38" s="417" t="s">
        <v>1022</v>
      </c>
      <c r="C38" s="418" t="s">
        <v>88</v>
      </c>
      <c r="D38" s="480" t="s">
        <v>89</v>
      </c>
      <c r="E38" s="483" t="s">
        <v>1041</v>
      </c>
    </row>
    <row r="39" spans="1:5" ht="18" customHeight="1">
      <c r="A39" s="480"/>
      <c r="B39" s="417" t="s">
        <v>1022</v>
      </c>
      <c r="C39" s="418" t="s">
        <v>90</v>
      </c>
      <c r="D39" s="480" t="s">
        <v>91</v>
      </c>
      <c r="E39" s="484">
        <v>40627</v>
      </c>
    </row>
    <row r="40" spans="1:5" ht="18" customHeight="1">
      <c r="A40" s="480"/>
      <c r="B40" s="417" t="s">
        <v>1022</v>
      </c>
      <c r="C40" s="418" t="s">
        <v>92</v>
      </c>
      <c r="D40" s="480" t="s">
        <v>93</v>
      </c>
      <c r="E40" s="483" t="s">
        <v>1042</v>
      </c>
    </row>
    <row r="41" spans="1:5" ht="18" customHeight="1">
      <c r="A41" s="485">
        <v>39</v>
      </c>
      <c r="B41" s="417" t="s">
        <v>1022</v>
      </c>
      <c r="C41" s="418" t="s">
        <v>94</v>
      </c>
      <c r="D41" s="480" t="s">
        <v>95</v>
      </c>
      <c r="E41" s="483" t="s">
        <v>1043</v>
      </c>
    </row>
    <row r="42" spans="1:5" ht="18" customHeight="1">
      <c r="A42" s="480"/>
      <c r="B42" s="417" t="s">
        <v>1022</v>
      </c>
      <c r="C42" s="418" t="s">
        <v>96</v>
      </c>
      <c r="D42" s="480" t="s">
        <v>97</v>
      </c>
      <c r="E42" s="483" t="s">
        <v>1032</v>
      </c>
    </row>
    <row r="43" spans="1:5" ht="18" customHeight="1">
      <c r="A43" s="480"/>
      <c r="B43" s="417" t="s">
        <v>1022</v>
      </c>
      <c r="C43" s="418" t="s">
        <v>98</v>
      </c>
      <c r="D43" s="480" t="s">
        <v>99</v>
      </c>
      <c r="E43" s="483" t="s">
        <v>1044</v>
      </c>
    </row>
    <row r="44" spans="1:5" ht="18" customHeight="1">
      <c r="A44" s="485" t="s">
        <v>41</v>
      </c>
      <c r="B44" s="417" t="s">
        <v>1045</v>
      </c>
      <c r="C44" s="418" t="s">
        <v>100</v>
      </c>
      <c r="D44" s="480" t="s">
        <v>101</v>
      </c>
      <c r="E44" s="483" t="s">
        <v>1046</v>
      </c>
    </row>
    <row r="45" spans="1:5" ht="18" customHeight="1">
      <c r="A45" s="480"/>
      <c r="B45" s="417" t="s">
        <v>1045</v>
      </c>
      <c r="C45" s="418" t="s">
        <v>102</v>
      </c>
      <c r="D45" s="480" t="s">
        <v>64</v>
      </c>
      <c r="E45" s="483" t="s">
        <v>1047</v>
      </c>
    </row>
    <row r="46" spans="1:5" ht="18" customHeight="1">
      <c r="A46" s="480"/>
      <c r="B46" s="417" t="s">
        <v>1045</v>
      </c>
      <c r="C46" s="418" t="s">
        <v>103</v>
      </c>
      <c r="D46" s="480" t="s">
        <v>104</v>
      </c>
      <c r="E46" s="484">
        <v>22364</v>
      </c>
    </row>
    <row r="47" spans="1:5" ht="18" customHeight="1">
      <c r="A47" s="480"/>
      <c r="B47" s="417" t="s">
        <v>1022</v>
      </c>
      <c r="C47" s="418" t="s">
        <v>105</v>
      </c>
      <c r="D47" s="418" t="s">
        <v>106</v>
      </c>
      <c r="E47" s="484">
        <v>28945</v>
      </c>
    </row>
    <row r="48" spans="1:5" ht="18" customHeight="1">
      <c r="A48" s="479"/>
      <c r="B48" s="417" t="s">
        <v>1022</v>
      </c>
      <c r="C48" s="418" t="s">
        <v>107</v>
      </c>
      <c r="D48" s="480" t="s">
        <v>104</v>
      </c>
      <c r="E48" s="419">
        <v>30397</v>
      </c>
    </row>
    <row r="49" spans="1:5" ht="18" customHeight="1">
      <c r="A49" s="479"/>
      <c r="B49" s="417" t="s">
        <v>1045</v>
      </c>
      <c r="C49" s="418" t="s">
        <v>108</v>
      </c>
      <c r="D49" s="480" t="s">
        <v>109</v>
      </c>
      <c r="E49" s="419">
        <v>41026</v>
      </c>
    </row>
    <row r="50" spans="1:5" ht="18" customHeight="1">
      <c r="A50" s="491"/>
      <c r="B50" s="417" t="s">
        <v>1022</v>
      </c>
      <c r="C50" s="418" t="s">
        <v>110</v>
      </c>
      <c r="D50" s="418" t="s">
        <v>106</v>
      </c>
      <c r="E50" s="419">
        <v>39904</v>
      </c>
    </row>
    <row r="51" spans="1:5" ht="18" customHeight="1">
      <c r="A51" s="491"/>
      <c r="B51" s="417" t="s">
        <v>1022</v>
      </c>
      <c r="C51" s="418" t="s">
        <v>111</v>
      </c>
      <c r="D51" s="418" t="s">
        <v>106</v>
      </c>
      <c r="E51" s="419">
        <v>39904</v>
      </c>
    </row>
    <row r="52" spans="1:5" ht="18" customHeight="1">
      <c r="A52" s="491"/>
      <c r="B52" s="417" t="s">
        <v>1022</v>
      </c>
      <c r="C52" s="418" t="s">
        <v>112</v>
      </c>
      <c r="D52" s="480" t="s">
        <v>113</v>
      </c>
      <c r="E52" s="419">
        <v>42836</v>
      </c>
    </row>
    <row r="53" spans="1:5" ht="24" customHeight="1">
      <c r="A53" s="491"/>
      <c r="B53" s="417" t="s">
        <v>1045</v>
      </c>
      <c r="C53" s="492" t="s">
        <v>1150</v>
      </c>
      <c r="D53" s="480" t="s">
        <v>114</v>
      </c>
      <c r="E53" s="419">
        <v>42836</v>
      </c>
    </row>
    <row r="54" spans="1:5" ht="18" customHeight="1">
      <c r="A54" s="491"/>
      <c r="B54" s="417" t="s">
        <v>1022</v>
      </c>
      <c r="C54" s="418" t="s">
        <v>115</v>
      </c>
      <c r="D54" s="480" t="s">
        <v>116</v>
      </c>
      <c r="E54" s="419">
        <v>36290</v>
      </c>
    </row>
    <row r="55" spans="1:5" ht="18" customHeight="1">
      <c r="A55" s="491"/>
      <c r="B55" s="417" t="s">
        <v>1022</v>
      </c>
      <c r="C55" s="418" t="s">
        <v>251</v>
      </c>
      <c r="D55" s="418" t="s">
        <v>1133</v>
      </c>
      <c r="E55" s="419">
        <v>43962</v>
      </c>
    </row>
    <row r="56" spans="1:5" ht="18" customHeight="1">
      <c r="A56" s="491"/>
      <c r="B56" s="535" t="s">
        <v>15</v>
      </c>
      <c r="C56" s="418" t="s">
        <v>117</v>
      </c>
      <c r="D56" s="418" t="s">
        <v>106</v>
      </c>
      <c r="E56" s="419">
        <v>40269</v>
      </c>
    </row>
    <row r="57" spans="1:5" ht="18" customHeight="1">
      <c r="A57" s="491"/>
      <c r="B57" s="540" t="s">
        <v>15</v>
      </c>
      <c r="C57" s="418" t="s">
        <v>1161</v>
      </c>
      <c r="D57" s="418" t="s">
        <v>1162</v>
      </c>
      <c r="E57" s="419">
        <v>43949</v>
      </c>
    </row>
    <row r="58" spans="1:5" ht="18" customHeight="1">
      <c r="A58" s="491"/>
      <c r="B58" s="540" t="s">
        <v>15</v>
      </c>
      <c r="C58" s="418" t="s">
        <v>1163</v>
      </c>
      <c r="D58" s="418" t="s">
        <v>1164</v>
      </c>
      <c r="E58" s="419">
        <v>45041</v>
      </c>
    </row>
    <row r="59" spans="1:5" ht="26.25" customHeight="1">
      <c r="A59" s="479"/>
      <c r="B59" s="417" t="s">
        <v>38</v>
      </c>
      <c r="C59" s="418" t="s">
        <v>118</v>
      </c>
      <c r="D59" s="480" t="s">
        <v>119</v>
      </c>
      <c r="E59" s="483" t="s">
        <v>1048</v>
      </c>
    </row>
    <row r="60" spans="1:5" ht="16.5" customHeight="1">
      <c r="A60" s="479"/>
      <c r="B60" s="417" t="s">
        <v>1049</v>
      </c>
      <c r="C60" s="418" t="s">
        <v>120</v>
      </c>
      <c r="D60" s="480" t="s">
        <v>121</v>
      </c>
      <c r="E60" s="483" t="s">
        <v>1050</v>
      </c>
    </row>
    <row r="61" spans="1:5" ht="18" customHeight="1">
      <c r="A61" s="479"/>
      <c r="B61" s="417" t="s">
        <v>1049</v>
      </c>
      <c r="C61" s="418" t="s">
        <v>122</v>
      </c>
      <c r="D61" s="480" t="s">
        <v>123</v>
      </c>
      <c r="E61" s="483" t="s">
        <v>1051</v>
      </c>
    </row>
    <row r="62" spans="1:5" ht="18" customHeight="1">
      <c r="A62" s="479"/>
      <c r="B62" s="417" t="s">
        <v>48</v>
      </c>
      <c r="C62" s="418" t="s">
        <v>124</v>
      </c>
      <c r="D62" s="480" t="s">
        <v>125</v>
      </c>
      <c r="E62" s="483" t="s">
        <v>1052</v>
      </c>
    </row>
    <row r="63" spans="1:5" ht="18" customHeight="1">
      <c r="A63" s="479"/>
      <c r="B63" s="417" t="s">
        <v>126</v>
      </c>
      <c r="C63" s="418" t="s">
        <v>127</v>
      </c>
      <c r="D63" s="480" t="s">
        <v>128</v>
      </c>
      <c r="E63" s="483" t="s">
        <v>1053</v>
      </c>
    </row>
    <row r="64" spans="1:5" ht="24" customHeight="1">
      <c r="A64" s="479"/>
      <c r="B64" s="417" t="s">
        <v>1022</v>
      </c>
      <c r="C64" s="492" t="s">
        <v>1151</v>
      </c>
      <c r="D64" s="480" t="s">
        <v>129</v>
      </c>
      <c r="E64" s="483" t="s">
        <v>1054</v>
      </c>
    </row>
    <row r="65" spans="1:5" ht="18" customHeight="1" thickBot="1">
      <c r="A65" s="493"/>
      <c r="B65" s="487" t="s">
        <v>1045</v>
      </c>
      <c r="C65" s="488" t="s">
        <v>130</v>
      </c>
      <c r="D65" s="486" t="s">
        <v>131</v>
      </c>
      <c r="E65" s="489" t="s">
        <v>1038</v>
      </c>
    </row>
    <row r="66" spans="1:5" ht="18" customHeight="1" thickTop="1">
      <c r="A66" s="494"/>
      <c r="B66" s="495" t="s">
        <v>9</v>
      </c>
      <c r="C66" s="496" t="s">
        <v>132</v>
      </c>
      <c r="D66" s="494" t="s">
        <v>57</v>
      </c>
      <c r="E66" s="497" t="s">
        <v>1055</v>
      </c>
    </row>
    <row r="67" spans="1:5" ht="18" customHeight="1">
      <c r="A67" s="480"/>
      <c r="B67" s="417" t="s">
        <v>1049</v>
      </c>
      <c r="C67" s="498" t="s">
        <v>133</v>
      </c>
      <c r="D67" s="480" t="s">
        <v>134</v>
      </c>
      <c r="E67" s="483" t="s">
        <v>1056</v>
      </c>
    </row>
    <row r="68" spans="1:5" ht="18" customHeight="1">
      <c r="A68" s="480"/>
      <c r="B68" s="417" t="s">
        <v>1057</v>
      </c>
      <c r="C68" s="498" t="s">
        <v>135</v>
      </c>
      <c r="D68" s="480" t="s">
        <v>136</v>
      </c>
      <c r="E68" s="484">
        <v>26992</v>
      </c>
    </row>
    <row r="69" spans="1:5" ht="18" customHeight="1">
      <c r="A69" s="480"/>
      <c r="B69" s="417" t="s">
        <v>1022</v>
      </c>
      <c r="C69" s="498" t="s">
        <v>137</v>
      </c>
      <c r="D69" s="480" t="s">
        <v>138</v>
      </c>
      <c r="E69" s="483" t="s">
        <v>1058</v>
      </c>
    </row>
    <row r="70" spans="1:5" ht="18" customHeight="1">
      <c r="A70" s="826" t="s">
        <v>139</v>
      </c>
      <c r="B70" s="417" t="s">
        <v>1045</v>
      </c>
      <c r="C70" s="498" t="s">
        <v>140</v>
      </c>
      <c r="D70" s="480" t="s">
        <v>141</v>
      </c>
      <c r="E70" s="483" t="s">
        <v>1058</v>
      </c>
    </row>
    <row r="71" spans="1:5" ht="18" customHeight="1">
      <c r="A71" s="826"/>
      <c r="B71" s="417" t="s">
        <v>1022</v>
      </c>
      <c r="C71" s="498" t="s">
        <v>142</v>
      </c>
      <c r="D71" s="480" t="s">
        <v>143</v>
      </c>
      <c r="E71" s="483" t="s">
        <v>1058</v>
      </c>
    </row>
    <row r="72" spans="1:5" ht="18" customHeight="1">
      <c r="A72" s="826"/>
      <c r="B72" s="417" t="s">
        <v>1045</v>
      </c>
      <c r="C72" s="498" t="s">
        <v>144</v>
      </c>
      <c r="D72" s="480" t="s">
        <v>145</v>
      </c>
      <c r="E72" s="483" t="s">
        <v>1059</v>
      </c>
    </row>
    <row r="73" spans="1:5" ht="18" customHeight="1">
      <c r="A73" s="826"/>
      <c r="B73" s="417" t="s">
        <v>1057</v>
      </c>
      <c r="C73" s="498" t="s">
        <v>146</v>
      </c>
      <c r="D73" s="480" t="s">
        <v>147</v>
      </c>
      <c r="E73" s="483" t="s">
        <v>1058</v>
      </c>
    </row>
    <row r="74" spans="1:5" ht="18" customHeight="1">
      <c r="A74" s="826"/>
      <c r="B74" s="417" t="s">
        <v>1022</v>
      </c>
      <c r="C74" s="498" t="s">
        <v>148</v>
      </c>
      <c r="D74" s="480" t="s">
        <v>141</v>
      </c>
      <c r="E74" s="483" t="s">
        <v>1058</v>
      </c>
    </row>
    <row r="75" spans="1:5" ht="18" customHeight="1">
      <c r="A75" s="826"/>
      <c r="B75" s="417" t="s">
        <v>1022</v>
      </c>
      <c r="C75" s="498" t="s">
        <v>149</v>
      </c>
      <c r="D75" s="480" t="s">
        <v>74</v>
      </c>
      <c r="E75" s="483" t="s">
        <v>1060</v>
      </c>
    </row>
    <row r="76" spans="1:5" ht="18" customHeight="1">
      <c r="A76" s="826"/>
      <c r="B76" s="417" t="s">
        <v>1022</v>
      </c>
      <c r="C76" s="498" t="s">
        <v>150</v>
      </c>
      <c r="D76" s="480" t="s">
        <v>151</v>
      </c>
      <c r="E76" s="483" t="s">
        <v>1061</v>
      </c>
    </row>
    <row r="77" spans="1:5" ht="18" customHeight="1">
      <c r="A77" s="826"/>
      <c r="B77" s="417" t="s">
        <v>1022</v>
      </c>
      <c r="C77" s="498" t="s">
        <v>152</v>
      </c>
      <c r="D77" s="480" t="s">
        <v>151</v>
      </c>
      <c r="E77" s="483" t="s">
        <v>1062</v>
      </c>
    </row>
    <row r="78" spans="1:5" ht="18" customHeight="1">
      <c r="A78" s="826"/>
      <c r="B78" s="417" t="s">
        <v>1022</v>
      </c>
      <c r="C78" s="498" t="s">
        <v>153</v>
      </c>
      <c r="D78" s="480" t="s">
        <v>154</v>
      </c>
      <c r="E78" s="483" t="s">
        <v>1063</v>
      </c>
    </row>
    <row r="79" spans="1:5" ht="18" customHeight="1">
      <c r="A79" s="826"/>
      <c r="B79" s="417" t="s">
        <v>1022</v>
      </c>
      <c r="C79" s="498" t="s">
        <v>155</v>
      </c>
      <c r="D79" s="480" t="s">
        <v>156</v>
      </c>
      <c r="E79" s="483" t="s">
        <v>1064</v>
      </c>
    </row>
    <row r="80" spans="1:5" ht="18" customHeight="1">
      <c r="A80" s="826"/>
      <c r="B80" s="417" t="s">
        <v>1022</v>
      </c>
      <c r="C80" s="498" t="s">
        <v>157</v>
      </c>
      <c r="D80" s="480" t="s">
        <v>158</v>
      </c>
      <c r="E80" s="483" t="s">
        <v>1065</v>
      </c>
    </row>
    <row r="81" spans="1:5" ht="18" customHeight="1">
      <c r="A81" s="826"/>
      <c r="B81" s="417" t="s">
        <v>1057</v>
      </c>
      <c r="C81" s="498" t="s">
        <v>159</v>
      </c>
      <c r="D81" s="480" t="s">
        <v>160</v>
      </c>
      <c r="E81" s="483" t="s">
        <v>1063</v>
      </c>
    </row>
    <row r="82" spans="1:5" ht="18" customHeight="1">
      <c r="A82" s="826"/>
      <c r="B82" s="417" t="s">
        <v>1022</v>
      </c>
      <c r="C82" s="498" t="s">
        <v>161</v>
      </c>
      <c r="D82" s="480" t="s">
        <v>162</v>
      </c>
      <c r="E82" s="483" t="s">
        <v>1066</v>
      </c>
    </row>
    <row r="83" spans="1:5" ht="18" customHeight="1">
      <c r="A83" s="826"/>
      <c r="B83" s="417" t="s">
        <v>1057</v>
      </c>
      <c r="C83" s="498" t="s">
        <v>163</v>
      </c>
      <c r="D83" s="480" t="s">
        <v>164</v>
      </c>
      <c r="E83" s="483" t="s">
        <v>1067</v>
      </c>
    </row>
    <row r="84" spans="1:5" ht="18" customHeight="1">
      <c r="A84" s="826"/>
      <c r="B84" s="417" t="s">
        <v>1022</v>
      </c>
      <c r="C84" s="498" t="s">
        <v>165</v>
      </c>
      <c r="D84" s="480" t="s">
        <v>166</v>
      </c>
      <c r="E84" s="483" t="s">
        <v>1068</v>
      </c>
    </row>
    <row r="85" spans="1:5" ht="18" customHeight="1">
      <c r="A85" s="826"/>
      <c r="B85" s="417" t="s">
        <v>1022</v>
      </c>
      <c r="C85" s="498" t="s">
        <v>1134</v>
      </c>
      <c r="D85" s="480" t="s">
        <v>1135</v>
      </c>
      <c r="E85" s="484">
        <v>43555</v>
      </c>
    </row>
    <row r="86" spans="1:5" ht="18" customHeight="1">
      <c r="A86" s="826"/>
      <c r="B86" s="417" t="s">
        <v>167</v>
      </c>
      <c r="C86" s="498" t="s">
        <v>168</v>
      </c>
      <c r="D86" s="480" t="s">
        <v>169</v>
      </c>
      <c r="E86" s="483" t="s">
        <v>1136</v>
      </c>
    </row>
    <row r="87" spans="1:5" ht="18" customHeight="1">
      <c r="A87" s="826"/>
      <c r="B87" s="417" t="s">
        <v>1022</v>
      </c>
      <c r="C87" s="498" t="s">
        <v>170</v>
      </c>
      <c r="D87" s="480" t="s">
        <v>171</v>
      </c>
      <c r="E87" s="483" t="s">
        <v>1055</v>
      </c>
    </row>
    <row r="88" spans="1:5" ht="18" customHeight="1">
      <c r="A88" s="479"/>
      <c r="B88" s="417" t="s">
        <v>1022</v>
      </c>
      <c r="C88" s="498" t="s">
        <v>172</v>
      </c>
      <c r="D88" s="480" t="s">
        <v>173</v>
      </c>
      <c r="E88" s="484">
        <v>26992</v>
      </c>
    </row>
    <row r="89" spans="1:5" ht="18" customHeight="1">
      <c r="A89" s="480">
        <v>108</v>
      </c>
      <c r="B89" s="417" t="s">
        <v>1022</v>
      </c>
      <c r="C89" s="498" t="s">
        <v>174</v>
      </c>
      <c r="D89" s="480" t="s">
        <v>175</v>
      </c>
      <c r="E89" s="484">
        <v>26992</v>
      </c>
    </row>
    <row r="90" spans="1:5" ht="18" customHeight="1">
      <c r="A90" s="479"/>
      <c r="B90" s="417" t="s">
        <v>1022</v>
      </c>
      <c r="C90" s="498" t="s">
        <v>176</v>
      </c>
      <c r="D90" s="480" t="s">
        <v>177</v>
      </c>
      <c r="E90" s="483" t="s">
        <v>1069</v>
      </c>
    </row>
    <row r="91" spans="1:5" ht="18" customHeight="1">
      <c r="A91" s="479"/>
      <c r="B91" s="417" t="s">
        <v>1057</v>
      </c>
      <c r="C91" s="498" t="s">
        <v>178</v>
      </c>
      <c r="D91" s="480" t="s">
        <v>179</v>
      </c>
      <c r="E91" s="483" t="s">
        <v>1070</v>
      </c>
    </row>
    <row r="92" spans="1:5" ht="18" customHeight="1">
      <c r="A92" s="485" t="s">
        <v>41</v>
      </c>
      <c r="B92" s="417" t="s">
        <v>1045</v>
      </c>
      <c r="C92" s="498" t="s">
        <v>180</v>
      </c>
      <c r="D92" s="480" t="s">
        <v>181</v>
      </c>
      <c r="E92" s="483" t="s">
        <v>1071</v>
      </c>
    </row>
    <row r="93" spans="1:5" ht="18" customHeight="1">
      <c r="A93" s="480"/>
      <c r="B93" s="417" t="s">
        <v>1057</v>
      </c>
      <c r="C93" s="498" t="s">
        <v>182</v>
      </c>
      <c r="D93" s="480" t="s">
        <v>183</v>
      </c>
      <c r="E93" s="483" t="s">
        <v>1072</v>
      </c>
    </row>
    <row r="94" spans="1:5" ht="18" customHeight="1">
      <c r="A94" s="480"/>
      <c r="B94" s="417" t="s">
        <v>1022</v>
      </c>
      <c r="C94" s="498" t="s">
        <v>184</v>
      </c>
      <c r="D94" s="480" t="s">
        <v>185</v>
      </c>
      <c r="E94" s="483" t="s">
        <v>1060</v>
      </c>
    </row>
    <row r="95" spans="1:5" ht="18" customHeight="1">
      <c r="A95" s="832"/>
      <c r="B95" s="417" t="s">
        <v>1022</v>
      </c>
      <c r="C95" s="498" t="s">
        <v>186</v>
      </c>
      <c r="D95" s="480" t="s">
        <v>187</v>
      </c>
      <c r="E95" s="483" t="s">
        <v>1073</v>
      </c>
    </row>
    <row r="96" spans="1:5" ht="18" customHeight="1">
      <c r="A96" s="832"/>
      <c r="B96" s="417" t="s">
        <v>1057</v>
      </c>
      <c r="C96" s="498" t="s">
        <v>188</v>
      </c>
      <c r="D96" s="418" t="s">
        <v>189</v>
      </c>
      <c r="E96" s="483" t="s">
        <v>1074</v>
      </c>
    </row>
    <row r="97" spans="1:5" ht="18" customHeight="1">
      <c r="A97" s="480"/>
      <c r="B97" s="417" t="s">
        <v>1022</v>
      </c>
      <c r="C97" s="498" t="s">
        <v>190</v>
      </c>
      <c r="D97" s="480" t="s">
        <v>191</v>
      </c>
      <c r="E97" s="484">
        <v>30277</v>
      </c>
    </row>
    <row r="98" spans="1:5" ht="18" customHeight="1">
      <c r="A98" s="480"/>
      <c r="B98" s="417" t="s">
        <v>1057</v>
      </c>
      <c r="C98" s="498" t="s">
        <v>192</v>
      </c>
      <c r="D98" s="480" t="s">
        <v>101</v>
      </c>
      <c r="E98" s="483" t="s">
        <v>1075</v>
      </c>
    </row>
    <row r="99" spans="1:5" ht="18" customHeight="1">
      <c r="A99" s="480"/>
      <c r="B99" s="417" t="s">
        <v>1057</v>
      </c>
      <c r="C99" s="498" t="s">
        <v>193</v>
      </c>
      <c r="D99" s="480" t="s">
        <v>194</v>
      </c>
      <c r="E99" s="483" t="s">
        <v>1076</v>
      </c>
    </row>
    <row r="100" spans="1:5" ht="18" customHeight="1">
      <c r="A100" s="480"/>
      <c r="B100" s="417" t="s">
        <v>1022</v>
      </c>
      <c r="C100" s="498" t="s">
        <v>195</v>
      </c>
      <c r="D100" s="480" t="s">
        <v>196</v>
      </c>
      <c r="E100" s="483" t="s">
        <v>1077</v>
      </c>
    </row>
    <row r="101" spans="1:5" ht="18" customHeight="1">
      <c r="A101" s="480"/>
      <c r="B101" s="417" t="s">
        <v>1057</v>
      </c>
      <c r="C101" s="498" t="s">
        <v>197</v>
      </c>
      <c r="D101" s="480" t="s">
        <v>196</v>
      </c>
      <c r="E101" s="483" t="s">
        <v>1077</v>
      </c>
    </row>
    <row r="102" spans="1:5" ht="18" customHeight="1">
      <c r="A102" s="480"/>
      <c r="B102" s="417" t="s">
        <v>1022</v>
      </c>
      <c r="C102" s="498" t="s">
        <v>198</v>
      </c>
      <c r="D102" s="480" t="s">
        <v>199</v>
      </c>
      <c r="E102" s="483" t="s">
        <v>1077</v>
      </c>
    </row>
    <row r="103" spans="1:5" ht="18" customHeight="1">
      <c r="A103" s="480"/>
      <c r="B103" s="417" t="s">
        <v>1022</v>
      </c>
      <c r="C103" s="498" t="s">
        <v>200</v>
      </c>
      <c r="D103" s="480" t="s">
        <v>201</v>
      </c>
      <c r="E103" s="483" t="s">
        <v>1078</v>
      </c>
    </row>
    <row r="104" spans="1:5" ht="18" customHeight="1">
      <c r="A104" s="480"/>
      <c r="B104" s="417" t="s">
        <v>1022</v>
      </c>
      <c r="C104" s="498" t="s">
        <v>202</v>
      </c>
      <c r="D104" s="480" t="s">
        <v>203</v>
      </c>
      <c r="E104" s="483" t="s">
        <v>1079</v>
      </c>
    </row>
    <row r="105" spans="1:5" ht="18" customHeight="1">
      <c r="A105" s="480"/>
      <c r="B105" s="417" t="s">
        <v>1022</v>
      </c>
      <c r="C105" s="498" t="s">
        <v>204</v>
      </c>
      <c r="D105" s="480" t="s">
        <v>205</v>
      </c>
      <c r="E105" s="483" t="s">
        <v>1080</v>
      </c>
    </row>
    <row r="106" spans="1:5" ht="18" customHeight="1">
      <c r="A106" s="480"/>
      <c r="B106" s="417" t="s">
        <v>1022</v>
      </c>
      <c r="C106" s="498" t="s">
        <v>206</v>
      </c>
      <c r="D106" s="480" t="s">
        <v>207</v>
      </c>
      <c r="E106" s="483" t="s">
        <v>1081</v>
      </c>
    </row>
    <row r="107" spans="1:5" ht="18" customHeight="1">
      <c r="A107" s="480"/>
      <c r="B107" s="417" t="s">
        <v>1022</v>
      </c>
      <c r="C107" s="498" t="s">
        <v>208</v>
      </c>
      <c r="D107" s="480" t="s">
        <v>207</v>
      </c>
      <c r="E107" s="483" t="s">
        <v>1081</v>
      </c>
    </row>
    <row r="108" spans="1:5" ht="18" customHeight="1">
      <c r="A108" s="826" t="s">
        <v>139</v>
      </c>
      <c r="B108" s="417" t="s">
        <v>1022</v>
      </c>
      <c r="C108" s="498" t="s">
        <v>209</v>
      </c>
      <c r="D108" s="480" t="s">
        <v>210</v>
      </c>
      <c r="E108" s="483" t="s">
        <v>1082</v>
      </c>
    </row>
    <row r="109" spans="1:5" ht="18" customHeight="1">
      <c r="A109" s="826"/>
      <c r="B109" s="417" t="s">
        <v>1022</v>
      </c>
      <c r="C109" s="498" t="s">
        <v>211</v>
      </c>
      <c r="D109" s="480" t="s">
        <v>212</v>
      </c>
      <c r="E109" s="483" t="s">
        <v>1082</v>
      </c>
    </row>
    <row r="110" spans="1:5" ht="18" customHeight="1">
      <c r="A110" s="826"/>
      <c r="B110" s="417" t="s">
        <v>1022</v>
      </c>
      <c r="C110" s="498" t="s">
        <v>213</v>
      </c>
      <c r="D110" s="480" t="s">
        <v>214</v>
      </c>
      <c r="E110" s="483" t="s">
        <v>1082</v>
      </c>
    </row>
    <row r="111" spans="1:5" ht="18" customHeight="1">
      <c r="A111" s="826"/>
      <c r="B111" s="417" t="s">
        <v>1035</v>
      </c>
      <c r="C111" s="498" t="s">
        <v>215</v>
      </c>
      <c r="D111" s="480" t="s">
        <v>216</v>
      </c>
      <c r="E111" s="483" t="s">
        <v>1083</v>
      </c>
    </row>
    <row r="112" spans="1:5" ht="18" customHeight="1">
      <c r="A112" s="826"/>
      <c r="B112" s="417" t="s">
        <v>1022</v>
      </c>
      <c r="C112" s="498" t="s">
        <v>217</v>
      </c>
      <c r="D112" s="480" t="s">
        <v>218</v>
      </c>
      <c r="E112" s="483" t="s">
        <v>1084</v>
      </c>
    </row>
    <row r="113" spans="1:5" ht="18" customHeight="1">
      <c r="A113" s="826"/>
      <c r="B113" s="417" t="s">
        <v>1022</v>
      </c>
      <c r="C113" s="498" t="s">
        <v>219</v>
      </c>
      <c r="D113" s="480" t="s">
        <v>220</v>
      </c>
      <c r="E113" s="483" t="s">
        <v>1065</v>
      </c>
    </row>
    <row r="114" spans="1:5" ht="18" customHeight="1">
      <c r="A114" s="826"/>
      <c r="B114" s="417" t="s">
        <v>1022</v>
      </c>
      <c r="C114" s="498" t="s">
        <v>221</v>
      </c>
      <c r="D114" s="480" t="s">
        <v>222</v>
      </c>
      <c r="E114" s="483" t="s">
        <v>1084</v>
      </c>
    </row>
    <row r="115" spans="1:5" ht="18" customHeight="1">
      <c r="A115" s="826"/>
      <c r="B115" s="417" t="s">
        <v>1022</v>
      </c>
      <c r="C115" s="498" t="s">
        <v>223</v>
      </c>
      <c r="D115" s="480" t="s">
        <v>220</v>
      </c>
      <c r="E115" s="484">
        <v>27851</v>
      </c>
    </row>
    <row r="116" spans="1:5" ht="18" customHeight="1">
      <c r="A116" s="826"/>
      <c r="B116" s="417" t="s">
        <v>1022</v>
      </c>
      <c r="C116" s="498" t="s">
        <v>224</v>
      </c>
      <c r="D116" s="480" t="s">
        <v>220</v>
      </c>
      <c r="E116" s="484">
        <v>33695</v>
      </c>
    </row>
    <row r="117" spans="1:5" ht="18" customHeight="1">
      <c r="A117" s="826"/>
      <c r="B117" s="417" t="s">
        <v>1022</v>
      </c>
      <c r="C117" s="498" t="s">
        <v>225</v>
      </c>
      <c r="D117" s="480" t="s">
        <v>226</v>
      </c>
      <c r="E117" s="483" t="s">
        <v>1084</v>
      </c>
    </row>
    <row r="118" spans="1:5" ht="18" customHeight="1">
      <c r="A118" s="826"/>
      <c r="B118" s="417" t="s">
        <v>1022</v>
      </c>
      <c r="C118" s="498" t="s">
        <v>227</v>
      </c>
      <c r="D118" s="480" t="s">
        <v>228</v>
      </c>
      <c r="E118" s="483" t="s">
        <v>1083</v>
      </c>
    </row>
    <row r="119" spans="1:5" ht="18" customHeight="1">
      <c r="A119" s="826"/>
      <c r="B119" s="417" t="s">
        <v>1022</v>
      </c>
      <c r="C119" s="498" t="s">
        <v>229</v>
      </c>
      <c r="D119" s="480" t="s">
        <v>230</v>
      </c>
      <c r="E119" s="483" t="s">
        <v>1137</v>
      </c>
    </row>
    <row r="120" spans="1:5" ht="18" customHeight="1">
      <c r="A120" s="826"/>
      <c r="B120" s="417" t="s">
        <v>1022</v>
      </c>
      <c r="C120" s="498" t="s">
        <v>231</v>
      </c>
      <c r="D120" s="480" t="s">
        <v>232</v>
      </c>
      <c r="E120" s="483" t="s">
        <v>1084</v>
      </c>
    </row>
    <row r="121" spans="1:5" ht="18" customHeight="1">
      <c r="A121" s="826"/>
      <c r="B121" s="417" t="s">
        <v>1022</v>
      </c>
      <c r="C121" s="498" t="s">
        <v>233</v>
      </c>
      <c r="D121" s="480" t="s">
        <v>234</v>
      </c>
      <c r="E121" s="483" t="s">
        <v>1066</v>
      </c>
    </row>
    <row r="122" spans="1:5" ht="18" customHeight="1">
      <c r="A122" s="826"/>
      <c r="B122" s="417" t="s">
        <v>1022</v>
      </c>
      <c r="C122" s="498" t="s">
        <v>235</v>
      </c>
      <c r="D122" s="480" t="s">
        <v>236</v>
      </c>
      <c r="E122" s="483" t="s">
        <v>1067</v>
      </c>
    </row>
    <row r="123" spans="1:5" ht="18" customHeight="1">
      <c r="A123" s="826"/>
      <c r="B123" s="417" t="s">
        <v>1022</v>
      </c>
      <c r="C123" s="498" t="s">
        <v>237</v>
      </c>
      <c r="D123" s="480" t="s">
        <v>238</v>
      </c>
      <c r="E123" s="483" t="s">
        <v>1085</v>
      </c>
    </row>
    <row r="124" spans="1:5" ht="18" customHeight="1">
      <c r="A124" s="826"/>
      <c r="B124" s="417" t="s">
        <v>1022</v>
      </c>
      <c r="C124" s="498" t="s">
        <v>239</v>
      </c>
      <c r="D124" s="480" t="s">
        <v>240</v>
      </c>
      <c r="E124" s="483" t="s">
        <v>1086</v>
      </c>
    </row>
    <row r="125" spans="1:5" ht="18" customHeight="1">
      <c r="A125" s="826"/>
      <c r="B125" s="417" t="s">
        <v>1022</v>
      </c>
      <c r="C125" s="498" t="s">
        <v>241</v>
      </c>
      <c r="D125" s="480" t="s">
        <v>242</v>
      </c>
      <c r="E125" s="483" t="s">
        <v>1068</v>
      </c>
    </row>
    <row r="126" spans="1:5" ht="18" customHeight="1">
      <c r="A126" s="826"/>
      <c r="B126" s="417" t="s">
        <v>1022</v>
      </c>
      <c r="C126" s="498" t="s">
        <v>243</v>
      </c>
      <c r="D126" s="480" t="s">
        <v>244</v>
      </c>
      <c r="E126" s="483" t="s">
        <v>1087</v>
      </c>
    </row>
    <row r="127" spans="1:5" ht="18" customHeight="1">
      <c r="A127" s="826"/>
      <c r="B127" s="417" t="s">
        <v>1022</v>
      </c>
      <c r="C127" s="418" t="s">
        <v>245</v>
      </c>
      <c r="D127" s="480" t="s">
        <v>246</v>
      </c>
      <c r="E127" s="483" t="s">
        <v>1087</v>
      </c>
    </row>
    <row r="128" spans="1:5" ht="18" customHeight="1">
      <c r="A128" s="826"/>
      <c r="B128" s="417" t="s">
        <v>1022</v>
      </c>
      <c r="C128" s="418" t="s">
        <v>247</v>
      </c>
      <c r="D128" s="480" t="s">
        <v>248</v>
      </c>
      <c r="E128" s="483" t="s">
        <v>1068</v>
      </c>
    </row>
    <row r="129" spans="1:5" ht="18" customHeight="1">
      <c r="A129" s="826"/>
      <c r="B129" s="417" t="s">
        <v>1022</v>
      </c>
      <c r="C129" s="498" t="s">
        <v>190</v>
      </c>
      <c r="D129" s="480" t="s">
        <v>249</v>
      </c>
      <c r="E129" s="483" t="s">
        <v>1068</v>
      </c>
    </row>
    <row r="130" spans="1:5" ht="18" customHeight="1">
      <c r="A130" s="826"/>
      <c r="B130" s="417" t="s">
        <v>1022</v>
      </c>
      <c r="C130" s="418" t="s">
        <v>224</v>
      </c>
      <c r="D130" s="480" t="s">
        <v>250</v>
      </c>
      <c r="E130" s="483" t="s">
        <v>1068</v>
      </c>
    </row>
    <row r="131" spans="1:5" ht="18" customHeight="1">
      <c r="A131" s="826"/>
      <c r="B131" s="417" t="s">
        <v>1022</v>
      </c>
      <c r="C131" s="418" t="s">
        <v>251</v>
      </c>
      <c r="D131" s="480" t="s">
        <v>252</v>
      </c>
      <c r="E131" s="483" t="s">
        <v>1068</v>
      </c>
    </row>
    <row r="132" spans="1:5" ht="18" customHeight="1">
      <c r="A132" s="480"/>
      <c r="B132" s="417" t="s">
        <v>1022</v>
      </c>
      <c r="C132" s="418" t="s">
        <v>253</v>
      </c>
      <c r="D132" s="480" t="s">
        <v>254</v>
      </c>
      <c r="E132" s="483" t="s">
        <v>1068</v>
      </c>
    </row>
    <row r="133" spans="1:5" ht="18" customHeight="1">
      <c r="A133" s="480"/>
      <c r="B133" s="417" t="s">
        <v>1022</v>
      </c>
      <c r="C133" s="418" t="s">
        <v>102</v>
      </c>
      <c r="D133" s="480" t="s">
        <v>255</v>
      </c>
      <c r="E133" s="483" t="s">
        <v>1087</v>
      </c>
    </row>
    <row r="134" spans="1:5" ht="18" customHeight="1">
      <c r="A134" s="480"/>
      <c r="B134" s="417" t="s">
        <v>1022</v>
      </c>
      <c r="C134" s="418" t="s">
        <v>256</v>
      </c>
      <c r="D134" s="480" t="s">
        <v>257</v>
      </c>
      <c r="E134" s="483" t="s">
        <v>1088</v>
      </c>
    </row>
    <row r="135" spans="1:5" ht="18" customHeight="1">
      <c r="A135" s="832"/>
      <c r="B135" s="417" t="s">
        <v>1022</v>
      </c>
      <c r="C135" s="418" t="s">
        <v>258</v>
      </c>
      <c r="D135" s="480" t="s">
        <v>259</v>
      </c>
      <c r="E135" s="483" t="s">
        <v>1088</v>
      </c>
    </row>
    <row r="136" spans="1:5" ht="18" customHeight="1">
      <c r="A136" s="832"/>
      <c r="B136" s="417" t="s">
        <v>1022</v>
      </c>
      <c r="C136" s="418" t="s">
        <v>260</v>
      </c>
      <c r="D136" s="480" t="s">
        <v>109</v>
      </c>
      <c r="E136" s="483" t="s">
        <v>1089</v>
      </c>
    </row>
    <row r="137" spans="1:5" ht="18" customHeight="1">
      <c r="A137" s="480"/>
      <c r="B137" s="417" t="s">
        <v>1022</v>
      </c>
      <c r="C137" s="418" t="s">
        <v>261</v>
      </c>
      <c r="D137" s="480" t="s">
        <v>109</v>
      </c>
      <c r="E137" s="484">
        <v>38345</v>
      </c>
    </row>
    <row r="138" spans="1:5" ht="18" customHeight="1">
      <c r="A138" s="480"/>
      <c r="B138" s="417" t="s">
        <v>1090</v>
      </c>
      <c r="C138" s="418" t="s">
        <v>262</v>
      </c>
      <c r="D138" s="480" t="s">
        <v>263</v>
      </c>
      <c r="E138" s="484">
        <v>38345</v>
      </c>
    </row>
    <row r="139" spans="1:5" ht="18" customHeight="1">
      <c r="A139" s="480"/>
      <c r="B139" s="417" t="s">
        <v>1022</v>
      </c>
      <c r="C139" s="418" t="s">
        <v>264</v>
      </c>
      <c r="D139" s="480" t="s">
        <v>263</v>
      </c>
      <c r="E139" s="484">
        <v>38345</v>
      </c>
    </row>
    <row r="140" spans="1:5" ht="18" customHeight="1">
      <c r="A140" s="480"/>
      <c r="B140" s="417" t="s">
        <v>1022</v>
      </c>
      <c r="C140" s="418" t="s">
        <v>265</v>
      </c>
      <c r="D140" s="480" t="s">
        <v>257</v>
      </c>
      <c r="E140" s="484">
        <v>38345</v>
      </c>
    </row>
    <row r="141" spans="1:5" ht="18" customHeight="1">
      <c r="A141" s="480"/>
      <c r="B141" s="417" t="s">
        <v>1022</v>
      </c>
      <c r="C141" s="418" t="s">
        <v>266</v>
      </c>
      <c r="D141" s="480" t="s">
        <v>267</v>
      </c>
      <c r="E141" s="484">
        <v>38345</v>
      </c>
    </row>
    <row r="142" spans="1:5" ht="18" customHeight="1">
      <c r="A142" s="480"/>
      <c r="B142" s="417" t="s">
        <v>1022</v>
      </c>
      <c r="C142" s="418" t="s">
        <v>268</v>
      </c>
      <c r="D142" s="480" t="s">
        <v>269</v>
      </c>
      <c r="E142" s="484">
        <v>38345</v>
      </c>
    </row>
    <row r="143" spans="1:5" ht="18" customHeight="1">
      <c r="A143" s="480"/>
      <c r="B143" s="417" t="s">
        <v>1022</v>
      </c>
      <c r="C143" s="418" t="s">
        <v>270</v>
      </c>
      <c r="D143" s="480" t="s">
        <v>269</v>
      </c>
      <c r="E143" s="484">
        <v>38345</v>
      </c>
    </row>
    <row r="144" spans="1:5" ht="18" customHeight="1">
      <c r="A144" s="480"/>
      <c r="B144" s="417" t="s">
        <v>1022</v>
      </c>
      <c r="C144" s="418" t="s">
        <v>271</v>
      </c>
      <c r="D144" s="480" t="s">
        <v>272</v>
      </c>
      <c r="E144" s="484">
        <v>38345</v>
      </c>
    </row>
    <row r="145" spans="1:5" ht="18" customHeight="1">
      <c r="A145" s="480"/>
      <c r="B145" s="417" t="s">
        <v>1022</v>
      </c>
      <c r="C145" s="418" t="s">
        <v>273</v>
      </c>
      <c r="D145" s="480" t="s">
        <v>272</v>
      </c>
      <c r="E145" s="484">
        <v>38345</v>
      </c>
    </row>
    <row r="146" spans="1:5" ht="18" customHeight="1">
      <c r="A146" s="480"/>
      <c r="B146" s="417" t="s">
        <v>1022</v>
      </c>
      <c r="C146" s="418" t="s">
        <v>274</v>
      </c>
      <c r="D146" s="480" t="s">
        <v>275</v>
      </c>
      <c r="E146" s="483" t="s">
        <v>1091</v>
      </c>
    </row>
    <row r="147" spans="1:5" ht="18" customHeight="1">
      <c r="A147" s="480"/>
      <c r="B147" s="417" t="s">
        <v>1022</v>
      </c>
      <c r="C147" s="418" t="s">
        <v>276</v>
      </c>
      <c r="D147" s="480" t="s">
        <v>277</v>
      </c>
      <c r="E147" s="483" t="s">
        <v>1092</v>
      </c>
    </row>
    <row r="148" spans="1:5" ht="18" customHeight="1">
      <c r="A148" s="480"/>
      <c r="B148" s="417" t="s">
        <v>1022</v>
      </c>
      <c r="C148" s="418" t="s">
        <v>278</v>
      </c>
      <c r="D148" s="480" t="s">
        <v>279</v>
      </c>
      <c r="E148" s="484">
        <v>42454</v>
      </c>
    </row>
    <row r="149" spans="1:5" ht="18" customHeight="1">
      <c r="A149" s="480"/>
      <c r="B149" s="417" t="s">
        <v>38</v>
      </c>
      <c r="C149" s="418" t="s">
        <v>280</v>
      </c>
      <c r="D149" s="480" t="s">
        <v>281</v>
      </c>
      <c r="E149" s="483" t="s">
        <v>1055</v>
      </c>
    </row>
    <row r="150" spans="1:5" ht="18" customHeight="1">
      <c r="A150" s="480"/>
      <c r="B150" s="417" t="s">
        <v>1022</v>
      </c>
      <c r="C150" s="418" t="s">
        <v>282</v>
      </c>
      <c r="D150" s="480" t="s">
        <v>283</v>
      </c>
      <c r="E150" s="483" t="s">
        <v>1055</v>
      </c>
    </row>
    <row r="151" spans="1:5" ht="18" customHeight="1">
      <c r="A151" s="826" t="s">
        <v>139</v>
      </c>
      <c r="B151" s="417" t="s">
        <v>1022</v>
      </c>
      <c r="C151" s="418" t="s">
        <v>284</v>
      </c>
      <c r="D151" s="480" t="s">
        <v>136</v>
      </c>
      <c r="E151" s="483" t="s">
        <v>1055</v>
      </c>
    </row>
    <row r="152" spans="1:5" ht="18" customHeight="1">
      <c r="A152" s="826"/>
      <c r="B152" s="417" t="s">
        <v>1022</v>
      </c>
      <c r="C152" s="418" t="s">
        <v>285</v>
      </c>
      <c r="D152" s="480" t="s">
        <v>286</v>
      </c>
      <c r="E152" s="483" t="s">
        <v>1093</v>
      </c>
    </row>
    <row r="153" spans="1:5" ht="18" customHeight="1">
      <c r="A153" s="826"/>
      <c r="B153" s="417" t="s">
        <v>1022</v>
      </c>
      <c r="C153" s="418" t="s">
        <v>287</v>
      </c>
      <c r="D153" s="480" t="s">
        <v>288</v>
      </c>
      <c r="E153" s="483" t="s">
        <v>1074</v>
      </c>
    </row>
    <row r="154" spans="1:5" ht="18" customHeight="1">
      <c r="A154" s="826"/>
      <c r="B154" s="417" t="s">
        <v>1022</v>
      </c>
      <c r="C154" s="418" t="s">
        <v>289</v>
      </c>
      <c r="D154" s="480" t="s">
        <v>290</v>
      </c>
      <c r="E154" s="483" t="s">
        <v>1075</v>
      </c>
    </row>
    <row r="155" spans="1:5" ht="18" customHeight="1">
      <c r="A155" s="826"/>
      <c r="B155" s="417" t="s">
        <v>1022</v>
      </c>
      <c r="C155" s="418" t="s">
        <v>291</v>
      </c>
      <c r="D155" s="480" t="s">
        <v>288</v>
      </c>
      <c r="E155" s="483" t="s">
        <v>1094</v>
      </c>
    </row>
    <row r="156" spans="1:5" ht="18" customHeight="1">
      <c r="A156" s="826"/>
      <c r="B156" s="417" t="s">
        <v>1022</v>
      </c>
      <c r="C156" s="418" t="s">
        <v>292</v>
      </c>
      <c r="D156" s="480" t="s">
        <v>293</v>
      </c>
      <c r="E156" s="483" t="s">
        <v>1076</v>
      </c>
    </row>
    <row r="157" spans="1:5" ht="18" customHeight="1">
      <c r="A157" s="826"/>
      <c r="B157" s="417" t="s">
        <v>1022</v>
      </c>
      <c r="C157" s="418" t="s">
        <v>294</v>
      </c>
      <c r="D157" s="480" t="s">
        <v>295</v>
      </c>
      <c r="E157" s="483" t="s">
        <v>1095</v>
      </c>
    </row>
    <row r="158" spans="1:5" ht="18" customHeight="1">
      <c r="A158" s="826"/>
      <c r="B158" s="417" t="s">
        <v>1022</v>
      </c>
      <c r="C158" s="418" t="s">
        <v>296</v>
      </c>
      <c r="D158" s="480" t="s">
        <v>297</v>
      </c>
      <c r="E158" s="483" t="s">
        <v>1068</v>
      </c>
    </row>
    <row r="159" spans="1:5" ht="18" customHeight="1">
      <c r="A159" s="826"/>
      <c r="B159" s="417" t="s">
        <v>48</v>
      </c>
      <c r="C159" s="418" t="s">
        <v>298</v>
      </c>
      <c r="D159" s="480" t="s">
        <v>299</v>
      </c>
      <c r="E159" s="483" t="s">
        <v>1096</v>
      </c>
    </row>
    <row r="160" spans="1:5" ht="18" customHeight="1">
      <c r="A160" s="826"/>
      <c r="B160" s="417" t="s">
        <v>1022</v>
      </c>
      <c r="C160" s="418" t="s">
        <v>300</v>
      </c>
      <c r="D160" s="480" t="s">
        <v>214</v>
      </c>
      <c r="E160" s="483" t="s">
        <v>1037</v>
      </c>
    </row>
    <row r="161" spans="1:5" ht="18" customHeight="1">
      <c r="A161" s="826"/>
      <c r="B161" s="417" t="s">
        <v>1022</v>
      </c>
      <c r="C161" s="418" t="s">
        <v>301</v>
      </c>
      <c r="D161" s="480" t="s">
        <v>302</v>
      </c>
      <c r="E161" s="483" t="s">
        <v>1037</v>
      </c>
    </row>
    <row r="162" spans="1:5" ht="18" customHeight="1">
      <c r="A162" s="826"/>
      <c r="B162" s="417" t="s">
        <v>1022</v>
      </c>
      <c r="C162" s="418" t="s">
        <v>303</v>
      </c>
      <c r="D162" s="480" t="s">
        <v>220</v>
      </c>
      <c r="E162" s="483" t="s">
        <v>1097</v>
      </c>
    </row>
    <row r="163" spans="1:5" ht="18" customHeight="1">
      <c r="A163" s="826"/>
      <c r="B163" s="417" t="s">
        <v>1022</v>
      </c>
      <c r="C163" s="418" t="s">
        <v>304</v>
      </c>
      <c r="D163" s="480" t="s">
        <v>305</v>
      </c>
      <c r="E163" s="483" t="s">
        <v>1098</v>
      </c>
    </row>
    <row r="164" spans="1:5" ht="18" customHeight="1">
      <c r="A164" s="826"/>
      <c r="B164" s="417" t="s">
        <v>1022</v>
      </c>
      <c r="C164" s="418" t="s">
        <v>306</v>
      </c>
      <c r="D164" s="480" t="s">
        <v>259</v>
      </c>
      <c r="E164" s="483" t="s">
        <v>1099</v>
      </c>
    </row>
    <row r="165" spans="1:5" ht="18" customHeight="1">
      <c r="A165" s="826"/>
      <c r="B165" s="417" t="s">
        <v>1022</v>
      </c>
      <c r="C165" s="418" t="s">
        <v>307</v>
      </c>
      <c r="D165" s="480" t="s">
        <v>308</v>
      </c>
      <c r="E165" s="483" t="s">
        <v>1091</v>
      </c>
    </row>
    <row r="166" spans="1:5" ht="18" customHeight="1">
      <c r="A166" s="826"/>
      <c r="B166" s="417" t="s">
        <v>1022</v>
      </c>
      <c r="C166" s="418" t="s">
        <v>309</v>
      </c>
      <c r="D166" s="480" t="s">
        <v>310</v>
      </c>
      <c r="E166" s="483" t="s">
        <v>1100</v>
      </c>
    </row>
    <row r="167" spans="1:5" ht="18" customHeight="1">
      <c r="A167" s="826"/>
      <c r="B167" s="417" t="s">
        <v>126</v>
      </c>
      <c r="C167" s="418" t="s">
        <v>311</v>
      </c>
      <c r="D167" s="480" t="s">
        <v>312</v>
      </c>
      <c r="E167" s="483" t="s">
        <v>1055</v>
      </c>
    </row>
    <row r="168" spans="1:5" ht="18" customHeight="1">
      <c r="A168" s="826"/>
      <c r="B168" s="417" t="s">
        <v>1022</v>
      </c>
      <c r="C168" s="418" t="s">
        <v>313</v>
      </c>
      <c r="D168" s="480" t="s">
        <v>314</v>
      </c>
      <c r="E168" s="483" t="s">
        <v>1055</v>
      </c>
    </row>
    <row r="169" spans="1:5" ht="18" customHeight="1">
      <c r="A169" s="826"/>
      <c r="B169" s="417" t="s">
        <v>1022</v>
      </c>
      <c r="C169" s="418" t="s">
        <v>1165</v>
      </c>
      <c r="D169" s="480" t="s">
        <v>315</v>
      </c>
      <c r="E169" s="484">
        <v>26992</v>
      </c>
    </row>
    <row r="170" spans="1:5" ht="18" customHeight="1">
      <c r="A170" s="826"/>
      <c r="B170" s="417" t="s">
        <v>1022</v>
      </c>
      <c r="C170" s="418" t="s">
        <v>316</v>
      </c>
      <c r="D170" s="480" t="s">
        <v>317</v>
      </c>
      <c r="E170" s="483" t="s">
        <v>1071</v>
      </c>
    </row>
    <row r="171" spans="1:5" ht="18" customHeight="1">
      <c r="A171" s="826"/>
      <c r="B171" s="417" t="s">
        <v>1022</v>
      </c>
      <c r="C171" s="418" t="s">
        <v>318</v>
      </c>
      <c r="D171" s="480" t="s">
        <v>185</v>
      </c>
      <c r="E171" s="483" t="s">
        <v>1101</v>
      </c>
    </row>
    <row r="172" spans="1:5" ht="20.25" customHeight="1">
      <c r="A172" s="826"/>
      <c r="B172" s="417" t="s">
        <v>1022</v>
      </c>
      <c r="C172" s="418" t="s">
        <v>319</v>
      </c>
      <c r="D172" s="480" t="s">
        <v>302</v>
      </c>
      <c r="E172" s="483" t="s">
        <v>1082</v>
      </c>
    </row>
    <row r="173" spans="1:5" ht="18" customHeight="1">
      <c r="A173" s="826"/>
      <c r="B173" s="417" t="s">
        <v>1022</v>
      </c>
      <c r="C173" s="418" t="s">
        <v>320</v>
      </c>
      <c r="D173" s="480" t="s">
        <v>321</v>
      </c>
      <c r="E173" s="483" t="s">
        <v>1102</v>
      </c>
    </row>
    <row r="174" spans="1:5" ht="18" customHeight="1">
      <c r="A174" s="499"/>
      <c r="B174" s="500" t="s">
        <v>1022</v>
      </c>
      <c r="C174" s="501" t="s">
        <v>322</v>
      </c>
      <c r="D174" s="499" t="s">
        <v>257</v>
      </c>
      <c r="E174" s="502">
        <v>38345</v>
      </c>
    </row>
    <row r="176" spans="1:5" ht="18.5">
      <c r="A176" s="503" t="s">
        <v>323</v>
      </c>
      <c r="C176" s="467" ph="1"/>
    </row>
  </sheetData>
  <mergeCells count="12">
    <mergeCell ref="A151:A173"/>
    <mergeCell ref="A1:C1"/>
    <mergeCell ref="D3:E3"/>
    <mergeCell ref="A4:B4"/>
    <mergeCell ref="B6:B7"/>
    <mergeCell ref="C6:C7"/>
    <mergeCell ref="A8:A13"/>
    <mergeCell ref="A27:A37"/>
    <mergeCell ref="A70:A87"/>
    <mergeCell ref="A95:A96"/>
    <mergeCell ref="A108:A131"/>
    <mergeCell ref="A135:A136"/>
  </mergeCells>
  <phoneticPr fontId="3"/>
  <pageMargins left="0.70866141732283472" right="0.55118110236220474" top="0.98425196850393704" bottom="0.98425196850393704" header="0.51181102362204722" footer="0.51181102362204722"/>
  <pageSetup paperSize="9" scale="90" orientation="portrait" r:id="rId1"/>
  <headerFooter alignWithMargins="0"/>
  <rowBreaks count="4" manualBreakCount="4">
    <brk id="22" max="16383" man="1"/>
    <brk id="65" max="16383" man="1"/>
    <brk id="104" max="4" man="1"/>
    <brk id="1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Normal="100" zoomScaleSheetLayoutView="100" workbookViewId="0">
      <selection sqref="A1:C1"/>
    </sheetView>
  </sheetViews>
  <sheetFormatPr defaultColWidth="9" defaultRowHeight="12"/>
  <cols>
    <col min="1" max="1" width="3.36328125" style="534" customWidth="1"/>
    <col min="2" max="2" width="16.08984375" style="471" customWidth="1"/>
    <col min="3" max="3" width="28.08984375" style="534" customWidth="1"/>
    <col min="4" max="4" width="30.36328125" style="534" customWidth="1"/>
    <col min="5" max="5" width="13" style="468" customWidth="1"/>
    <col min="6" max="16384" width="9" style="534"/>
  </cols>
  <sheetData>
    <row r="1" spans="1:5" s="467" customFormat="1" ht="24" customHeight="1">
      <c r="A1" s="827" t="s">
        <v>324</v>
      </c>
      <c r="B1" s="827"/>
      <c r="C1" s="827"/>
      <c r="E1" s="468"/>
    </row>
    <row r="2" spans="1:5" s="467" customFormat="1" ht="24" customHeight="1">
      <c r="A2" s="469"/>
      <c r="B2" s="469"/>
      <c r="C2" s="469"/>
      <c r="E2" s="468"/>
    </row>
    <row r="3" spans="1:5" s="467" customFormat="1" ht="20.25" customHeight="1">
      <c r="A3" s="470" t="s">
        <v>325</v>
      </c>
      <c r="B3" s="504"/>
      <c r="D3" s="828" t="s">
        <v>1218</v>
      </c>
      <c r="E3" s="828"/>
    </row>
    <row r="4" spans="1:5" s="471" customFormat="1" ht="18" customHeight="1">
      <c r="A4" s="829" t="s">
        <v>2</v>
      </c>
      <c r="B4" s="829"/>
      <c r="C4" s="472" t="s">
        <v>3</v>
      </c>
      <c r="D4" s="472" t="s">
        <v>4</v>
      </c>
      <c r="E4" s="473" t="s">
        <v>5</v>
      </c>
    </row>
    <row r="5" spans="1:5" s="467" customFormat="1" ht="19.5" customHeight="1">
      <c r="A5" s="838" t="s">
        <v>326</v>
      </c>
      <c r="B5" s="505" t="s">
        <v>27</v>
      </c>
      <c r="C5" s="506" t="s" ph="1">
        <v>1103</v>
      </c>
      <c r="D5" s="507" t="s">
        <v>327</v>
      </c>
      <c r="E5" s="508" t="s">
        <v>1104</v>
      </c>
    </row>
    <row r="6" spans="1:5" s="467" customFormat="1" ht="18" customHeight="1">
      <c r="A6" s="826"/>
      <c r="B6" s="509" t="s">
        <v>15</v>
      </c>
      <c r="C6" s="510" t="s">
        <v>328</v>
      </c>
      <c r="D6" s="511" t="s">
        <v>329</v>
      </c>
      <c r="E6" s="512" t="s">
        <v>1105</v>
      </c>
    </row>
    <row r="7" spans="1:5" s="467" customFormat="1" ht="18" customHeight="1">
      <c r="A7" s="826"/>
      <c r="B7" s="509" t="s">
        <v>15</v>
      </c>
      <c r="C7" s="510" t="s">
        <v>330</v>
      </c>
      <c r="D7" s="511" t="s">
        <v>331</v>
      </c>
      <c r="E7" s="512" t="s">
        <v>1106</v>
      </c>
    </row>
    <row r="8" spans="1:5" s="467" customFormat="1" ht="18" customHeight="1">
      <c r="A8" s="826"/>
      <c r="B8" s="509" t="s">
        <v>15</v>
      </c>
      <c r="C8" s="510" t="s">
        <v>332</v>
      </c>
      <c r="D8" s="510" t="s">
        <v>1152</v>
      </c>
      <c r="E8" s="512" t="s">
        <v>1107</v>
      </c>
    </row>
    <row r="9" spans="1:5" s="467" customFormat="1" ht="10.5" customHeight="1">
      <c r="A9" s="513"/>
      <c r="B9" s="514"/>
      <c r="C9" s="515"/>
      <c r="D9" s="515"/>
      <c r="E9" s="516"/>
    </row>
    <row r="10" spans="1:5" s="467" customFormat="1" ht="10.5" customHeight="1">
      <c r="A10" s="479"/>
      <c r="B10" s="505"/>
      <c r="C10" s="506"/>
      <c r="D10" s="507"/>
      <c r="E10" s="517"/>
    </row>
    <row r="11" spans="1:5" s="467" customFormat="1" ht="18" customHeight="1">
      <c r="A11" s="826" t="s">
        <v>333</v>
      </c>
      <c r="B11" s="509" t="s">
        <v>27</v>
      </c>
      <c r="C11" s="510" t="s">
        <v>334</v>
      </c>
      <c r="D11" s="511" t="s">
        <v>335</v>
      </c>
      <c r="E11" s="512" t="s">
        <v>1108</v>
      </c>
    </row>
    <row r="12" spans="1:5" s="467" customFormat="1" ht="18" customHeight="1">
      <c r="A12" s="826"/>
      <c r="B12" s="509" t="s">
        <v>1109</v>
      </c>
      <c r="C12" s="510" t="s">
        <v>337</v>
      </c>
      <c r="D12" s="511" t="s">
        <v>338</v>
      </c>
      <c r="E12" s="512" t="s">
        <v>1110</v>
      </c>
    </row>
    <row r="13" spans="1:5" s="467" customFormat="1" ht="18" customHeight="1">
      <c r="A13" s="826"/>
      <c r="B13" s="509" t="s">
        <v>1109</v>
      </c>
      <c r="C13" s="510" t="s">
        <v>339</v>
      </c>
      <c r="D13" s="511" t="s">
        <v>338</v>
      </c>
      <c r="E13" s="517" t="s">
        <v>1111</v>
      </c>
    </row>
    <row r="14" spans="1:5" s="467" customFormat="1" ht="18" customHeight="1">
      <c r="A14" s="826"/>
      <c r="B14" s="509" t="s">
        <v>1109</v>
      </c>
      <c r="C14" s="510" t="s">
        <v>340</v>
      </c>
      <c r="D14" s="511" t="s">
        <v>338</v>
      </c>
      <c r="E14" s="517">
        <v>27085</v>
      </c>
    </row>
    <row r="15" spans="1:5" s="467" customFormat="1" ht="18" customHeight="1">
      <c r="A15" s="826"/>
      <c r="B15" s="509" t="s">
        <v>1109</v>
      </c>
      <c r="C15" s="510" t="s">
        <v>341</v>
      </c>
      <c r="D15" s="510" t="s">
        <v>342</v>
      </c>
      <c r="E15" s="512" t="s">
        <v>1112</v>
      </c>
    </row>
    <row r="16" spans="1:5" s="467" customFormat="1" ht="18" customHeight="1">
      <c r="A16" s="826"/>
      <c r="B16" s="509" t="s">
        <v>1109</v>
      </c>
      <c r="C16" s="510" t="s">
        <v>343</v>
      </c>
      <c r="D16" s="511" t="s">
        <v>344</v>
      </c>
      <c r="E16" s="512" t="s">
        <v>1113</v>
      </c>
    </row>
    <row r="17" spans="1:5" s="467" customFormat="1" ht="18" customHeight="1">
      <c r="A17" s="826"/>
      <c r="B17" s="509" t="s">
        <v>1109</v>
      </c>
      <c r="C17" s="510" t="s">
        <v>345</v>
      </c>
      <c r="D17" s="511" t="s">
        <v>338</v>
      </c>
      <c r="E17" s="512" t="s">
        <v>1114</v>
      </c>
    </row>
    <row r="18" spans="1:5" s="467" customFormat="1" ht="18" customHeight="1">
      <c r="A18" s="826"/>
      <c r="B18" s="509" t="s">
        <v>1109</v>
      </c>
      <c r="C18" s="418" t="s">
        <v>346</v>
      </c>
      <c r="D18" s="480" t="s">
        <v>347</v>
      </c>
      <c r="E18" s="419">
        <v>41754</v>
      </c>
    </row>
    <row r="19" spans="1:5" s="467" customFormat="1" ht="18" customHeight="1">
      <c r="A19" s="826"/>
      <c r="B19" s="509" t="s">
        <v>1109</v>
      </c>
      <c r="C19" s="418" t="s">
        <v>909</v>
      </c>
      <c r="D19" s="480" t="s">
        <v>910</v>
      </c>
      <c r="E19" s="419">
        <v>43203</v>
      </c>
    </row>
    <row r="20" spans="1:5" s="467" customFormat="1" ht="18" customHeight="1">
      <c r="A20" s="518"/>
      <c r="B20" s="514" t="s">
        <v>1138</v>
      </c>
      <c r="C20" s="501" t="s">
        <v>1139</v>
      </c>
      <c r="D20" s="499" t="s">
        <v>1140</v>
      </c>
      <c r="E20" s="502">
        <v>44679</v>
      </c>
    </row>
    <row r="21" spans="1:5" s="467" customFormat="1" ht="28.5" customHeight="1">
      <c r="A21" s="519" t="s">
        <v>348</v>
      </c>
      <c r="B21" s="520" t="s">
        <v>27</v>
      </c>
      <c r="C21" s="521" t="s">
        <v>349</v>
      </c>
      <c r="D21" s="522" t="s">
        <v>350</v>
      </c>
      <c r="E21" s="473" t="s">
        <v>1115</v>
      </c>
    </row>
    <row r="22" spans="1:5" s="467" customFormat="1" ht="9" customHeight="1">
      <c r="B22" s="471"/>
      <c r="E22" s="468"/>
    </row>
    <row r="23" spans="1:5" s="467" customFormat="1" ht="18" customHeight="1">
      <c r="B23" s="471"/>
      <c r="E23" s="468"/>
    </row>
    <row r="24" spans="1:5" s="467" customFormat="1" ht="18" customHeight="1">
      <c r="A24" s="470" t="s">
        <v>351</v>
      </c>
      <c r="B24" s="523"/>
      <c r="D24" s="839" t="s">
        <v>1192</v>
      </c>
      <c r="E24" s="839"/>
    </row>
    <row r="25" spans="1:5" s="467" customFormat="1" ht="18" customHeight="1">
      <c r="A25" s="829" t="s">
        <v>2</v>
      </c>
      <c r="B25" s="829"/>
      <c r="C25" s="472" t="s">
        <v>3</v>
      </c>
      <c r="D25" s="472" t="s">
        <v>4</v>
      </c>
      <c r="E25" s="473" t="s">
        <v>1146</v>
      </c>
    </row>
    <row r="26" spans="1:5" s="467" customFormat="1" ht="18" customHeight="1">
      <c r="A26" s="840" t="s">
        <v>352</v>
      </c>
      <c r="B26" s="841"/>
      <c r="C26" s="524" t="s">
        <v>353</v>
      </c>
      <c r="D26" s="525" t="s">
        <v>354</v>
      </c>
      <c r="E26" s="526" t="s">
        <v>1116</v>
      </c>
    </row>
    <row r="27" spans="1:5" s="467" customFormat="1" ht="18" customHeight="1">
      <c r="A27" s="836" t="s">
        <v>1109</v>
      </c>
      <c r="B27" s="837"/>
      <c r="C27" s="527" t="s">
        <v>355</v>
      </c>
      <c r="D27" s="528" t="s">
        <v>252</v>
      </c>
      <c r="E27" s="529" t="s">
        <v>1117</v>
      </c>
    </row>
    <row r="28" spans="1:5" s="467" customFormat="1" ht="18" customHeight="1">
      <c r="A28" s="836" t="s">
        <v>1109</v>
      </c>
      <c r="B28" s="837"/>
      <c r="C28" s="527" t="s">
        <v>356</v>
      </c>
      <c r="D28" s="528" t="s">
        <v>357</v>
      </c>
      <c r="E28" s="530">
        <v>40431</v>
      </c>
    </row>
    <row r="29" spans="1:5" s="467" customFormat="1" ht="18" customHeight="1">
      <c r="A29" s="836" t="s">
        <v>358</v>
      </c>
      <c r="B29" s="837"/>
      <c r="C29" s="527" t="s">
        <v>359</v>
      </c>
      <c r="D29" s="528" t="s">
        <v>357</v>
      </c>
      <c r="E29" s="530">
        <v>40431</v>
      </c>
    </row>
    <row r="30" spans="1:5" s="467" customFormat="1" ht="18" customHeight="1">
      <c r="A30" s="836" t="s">
        <v>1109</v>
      </c>
      <c r="B30" s="837"/>
      <c r="C30" s="527" t="s">
        <v>360</v>
      </c>
      <c r="D30" s="528" t="s">
        <v>361</v>
      </c>
      <c r="E30" s="530">
        <v>41754</v>
      </c>
    </row>
    <row r="31" spans="1:5" s="467" customFormat="1" ht="18" customHeight="1">
      <c r="A31" s="836" t="s">
        <v>358</v>
      </c>
      <c r="B31" s="837"/>
      <c r="C31" s="527" t="s">
        <v>362</v>
      </c>
      <c r="D31" s="528" t="s">
        <v>363</v>
      </c>
      <c r="E31" s="530">
        <v>41754</v>
      </c>
    </row>
    <row r="32" spans="1:5" s="467" customFormat="1" ht="18" customHeight="1">
      <c r="A32" s="836" t="s">
        <v>358</v>
      </c>
      <c r="B32" s="837"/>
      <c r="C32" s="527" t="s">
        <v>364</v>
      </c>
      <c r="D32" s="528" t="s">
        <v>365</v>
      </c>
      <c r="E32" s="530">
        <v>41754</v>
      </c>
    </row>
    <row r="33" spans="1:5" s="467" customFormat="1" ht="18" customHeight="1">
      <c r="A33" s="836" t="s">
        <v>358</v>
      </c>
      <c r="B33" s="837"/>
      <c r="C33" s="527" t="s">
        <v>366</v>
      </c>
      <c r="D33" s="528" t="s">
        <v>1118</v>
      </c>
      <c r="E33" s="530">
        <v>41754</v>
      </c>
    </row>
    <row r="34" spans="1:5" s="467" customFormat="1" ht="18" customHeight="1">
      <c r="A34" s="836" t="s">
        <v>358</v>
      </c>
      <c r="B34" s="837"/>
      <c r="C34" s="527" t="s">
        <v>367</v>
      </c>
      <c r="D34" s="528" t="s">
        <v>368</v>
      </c>
      <c r="E34" s="530">
        <v>42914</v>
      </c>
    </row>
    <row r="35" spans="1:5" s="467" customFormat="1" ht="18" customHeight="1">
      <c r="A35" s="836" t="s">
        <v>358</v>
      </c>
      <c r="B35" s="837"/>
      <c r="C35" s="527" t="s">
        <v>369</v>
      </c>
      <c r="D35" s="528" t="s">
        <v>370</v>
      </c>
      <c r="E35" s="530">
        <v>43035</v>
      </c>
    </row>
    <row r="36" spans="1:5" s="467" customFormat="1" ht="18" customHeight="1">
      <c r="A36" s="836" t="s">
        <v>358</v>
      </c>
      <c r="B36" s="837"/>
      <c r="C36" s="527" t="s">
        <v>371</v>
      </c>
      <c r="D36" s="528" t="s">
        <v>370</v>
      </c>
      <c r="E36" s="530">
        <v>43035</v>
      </c>
    </row>
    <row r="37" spans="1:5" s="467" customFormat="1" ht="18" customHeight="1">
      <c r="A37" s="836" t="s">
        <v>358</v>
      </c>
      <c r="B37" s="837"/>
      <c r="C37" s="527" t="s">
        <v>911</v>
      </c>
      <c r="D37" s="528" t="s">
        <v>912</v>
      </c>
      <c r="E37" s="530">
        <v>43718</v>
      </c>
    </row>
    <row r="38" spans="1:5" s="467" customFormat="1" ht="18" customHeight="1">
      <c r="A38" s="836" t="s">
        <v>358</v>
      </c>
      <c r="B38" s="837"/>
      <c r="C38" s="527" t="s">
        <v>913</v>
      </c>
      <c r="D38" s="528" t="s">
        <v>912</v>
      </c>
      <c r="E38" s="530">
        <v>43718</v>
      </c>
    </row>
    <row r="39" spans="1:5" s="467" customFormat="1" ht="18" customHeight="1">
      <c r="A39" s="843" t="s">
        <v>1141</v>
      </c>
      <c r="B39" s="843"/>
      <c r="C39" s="531" t="s">
        <v>1142</v>
      </c>
      <c r="D39" s="531" t="s">
        <v>1143</v>
      </c>
      <c r="E39" s="532">
        <v>44231</v>
      </c>
    </row>
    <row r="40" spans="1:5" s="467" customFormat="1" ht="9" customHeight="1">
      <c r="B40" s="471"/>
      <c r="E40" s="468"/>
    </row>
    <row r="41" spans="1:5" s="467" customFormat="1" ht="18" customHeight="1">
      <c r="B41" s="471"/>
      <c r="E41" s="468"/>
    </row>
    <row r="42" spans="1:5" s="467" customFormat="1" ht="18" customHeight="1">
      <c r="A42" s="470" t="s">
        <v>1144</v>
      </c>
      <c r="B42" s="533"/>
      <c r="D42" s="828" t="s">
        <v>1193</v>
      </c>
      <c r="E42" s="828"/>
    </row>
    <row r="43" spans="1:5" s="467" customFormat="1" ht="18" customHeight="1">
      <c r="A43" s="833" t="s">
        <v>3</v>
      </c>
      <c r="B43" s="834"/>
      <c r="C43" s="835"/>
      <c r="D43" s="472" t="s">
        <v>1145</v>
      </c>
      <c r="E43" s="473" t="s">
        <v>1147</v>
      </c>
    </row>
    <row r="44" spans="1:5" s="467" customFormat="1" ht="18" customHeight="1">
      <c r="A44" s="845" t="s">
        <v>1149</v>
      </c>
      <c r="B44" s="846"/>
      <c r="C44" s="847"/>
      <c r="D44" s="477" t="s">
        <v>1148</v>
      </c>
      <c r="E44" s="537">
        <v>37672</v>
      </c>
    </row>
    <row r="45" spans="1:5" s="467" customFormat="1" ht="18" customHeight="1">
      <c r="A45" s="842" t="s">
        <v>1166</v>
      </c>
      <c r="B45" s="843"/>
      <c r="C45" s="844"/>
      <c r="D45" s="499" t="s">
        <v>1167</v>
      </c>
      <c r="E45" s="502">
        <v>45007</v>
      </c>
    </row>
    <row r="46" spans="1:5" s="467" customFormat="1" ht="18" customHeight="1">
      <c r="B46" s="471"/>
      <c r="E46" s="468"/>
    </row>
    <row r="47" spans="1:5" s="467" customFormat="1" ht="18" customHeight="1">
      <c r="A47" s="503" t="s">
        <v>323</v>
      </c>
      <c r="B47" s="471"/>
      <c r="E47" s="468"/>
    </row>
    <row r="48" spans="1:5" s="467" customFormat="1" ht="18" customHeight="1">
      <c r="B48" s="471"/>
      <c r="E48" s="468"/>
    </row>
    <row r="49" spans="2:5" s="467" customFormat="1" ht="18" customHeight="1">
      <c r="B49" s="471"/>
      <c r="E49" s="468"/>
    </row>
    <row r="50" spans="2:5" s="467" customFormat="1">
      <c r="B50" s="471"/>
      <c r="E50" s="468"/>
    </row>
    <row r="51" spans="2:5" s="467" customFormat="1">
      <c r="B51" s="471"/>
      <c r="E51" s="468"/>
    </row>
    <row r="52" spans="2:5" s="467" customFormat="1" ht="18" customHeight="1">
      <c r="B52" s="471"/>
      <c r="E52" s="468"/>
    </row>
    <row r="53" spans="2:5" ht="18" customHeight="1"/>
    <row r="54" spans="2:5" ht="18" customHeight="1"/>
    <row r="55" spans="2:5" ht="18" customHeight="1"/>
    <row r="56" spans="2:5" ht="18" customHeight="1"/>
    <row r="57" spans="2:5" ht="18" customHeight="1"/>
  </sheetData>
  <mergeCells count="25">
    <mergeCell ref="A32:B32"/>
    <mergeCell ref="A33:B33"/>
    <mergeCell ref="A45:C45"/>
    <mergeCell ref="A44:C44"/>
    <mergeCell ref="A37:B37"/>
    <mergeCell ref="A38:B38"/>
    <mergeCell ref="A34:B34"/>
    <mergeCell ref="A35:B35"/>
    <mergeCell ref="A39:B39"/>
    <mergeCell ref="D42:E42"/>
    <mergeCell ref="A43:C43"/>
    <mergeCell ref="A36:B36"/>
    <mergeCell ref="A30:B30"/>
    <mergeCell ref="A1:C1"/>
    <mergeCell ref="D3:E3"/>
    <mergeCell ref="A4:B4"/>
    <mergeCell ref="A5:A8"/>
    <mergeCell ref="A11:A19"/>
    <mergeCell ref="D24:E24"/>
    <mergeCell ref="A25:B25"/>
    <mergeCell ref="A26:B26"/>
    <mergeCell ref="A27:B27"/>
    <mergeCell ref="A28:B28"/>
    <mergeCell ref="A29:B29"/>
    <mergeCell ref="A31:B31"/>
  </mergeCells>
  <phoneticPr fontId="3"/>
  <pageMargins left="0.69" right="0.56999999999999995" top="1" bottom="1" header="0.51200000000000001" footer="0.51200000000000001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zoomScaleNormal="100" zoomScaleSheetLayoutView="100" workbookViewId="0">
      <pane xSplit="4" ySplit="4" topLeftCell="E5" activePane="bottomRight" state="frozen"/>
      <selection activeCell="A35" sqref="A35:B35"/>
      <selection pane="topRight" activeCell="A35" sqref="A35:B35"/>
      <selection pane="bottomLeft" activeCell="A35" sqref="A35:B35"/>
      <selection pane="bottomRight"/>
    </sheetView>
  </sheetViews>
  <sheetFormatPr defaultColWidth="9" defaultRowHeight="12"/>
  <cols>
    <col min="1" max="1" width="1.90625" style="412" customWidth="1"/>
    <col min="2" max="2" width="12.6328125" style="412" customWidth="1"/>
    <col min="3" max="4" width="4.6328125" style="412" customWidth="1"/>
    <col min="5" max="7" width="5.6328125" style="412" customWidth="1"/>
    <col min="8" max="8" width="6.6328125" style="412" customWidth="1"/>
    <col min="9" max="9" width="8.6328125" style="412" customWidth="1"/>
    <col min="10" max="15" width="6.6328125" style="412" customWidth="1"/>
    <col min="16" max="16" width="1.36328125" style="412" customWidth="1"/>
    <col min="17" max="17" width="2.90625" style="412" customWidth="1"/>
    <col min="18" max="18" width="5.90625" style="412" customWidth="1"/>
    <col min="19" max="16384" width="9" style="412"/>
  </cols>
  <sheetData>
    <row r="1" spans="1:19" ht="24" customHeight="1">
      <c r="B1" s="678" t="s">
        <v>776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</row>
    <row r="2" spans="1:19" ht="24" customHeight="1" thickBot="1"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83" t="s">
        <v>1207</v>
      </c>
      <c r="M2" s="683"/>
      <c r="N2" s="683"/>
      <c r="O2" s="683"/>
    </row>
    <row r="3" spans="1:19" ht="27" customHeight="1">
      <c r="B3" s="684" t="s">
        <v>777</v>
      </c>
      <c r="C3" s="686" t="s">
        <v>978</v>
      </c>
      <c r="D3" s="686" t="s">
        <v>979</v>
      </c>
      <c r="E3" s="688" t="s">
        <v>965</v>
      </c>
      <c r="F3" s="688"/>
      <c r="G3" s="688"/>
      <c r="H3" s="688" t="s">
        <v>719</v>
      </c>
      <c r="I3" s="688"/>
      <c r="J3" s="688"/>
      <c r="K3" s="688"/>
      <c r="L3" s="688" t="s">
        <v>720</v>
      </c>
      <c r="M3" s="688"/>
      <c r="N3" s="689" t="s">
        <v>721</v>
      </c>
      <c r="O3" s="691" t="s">
        <v>722</v>
      </c>
      <c r="R3" s="682" t="s">
        <v>956</v>
      </c>
    </row>
    <row r="4" spans="1:19" ht="51.75" customHeight="1">
      <c r="A4" s="413"/>
      <c r="B4" s="685"/>
      <c r="C4" s="687"/>
      <c r="D4" s="687"/>
      <c r="E4" s="648" t="s">
        <v>511</v>
      </c>
      <c r="F4" s="648" t="s">
        <v>723</v>
      </c>
      <c r="G4" s="648" t="s">
        <v>724</v>
      </c>
      <c r="H4" s="648" t="s">
        <v>675</v>
      </c>
      <c r="I4" s="648" t="s">
        <v>725</v>
      </c>
      <c r="J4" s="648" t="s">
        <v>726</v>
      </c>
      <c r="K4" s="648" t="s">
        <v>564</v>
      </c>
      <c r="L4" s="649" t="s">
        <v>727</v>
      </c>
      <c r="M4" s="649" t="s">
        <v>728</v>
      </c>
      <c r="N4" s="690"/>
      <c r="O4" s="692"/>
      <c r="R4" s="682"/>
    </row>
    <row r="5" spans="1:19" ht="16" customHeight="1">
      <c r="B5" s="651" t="s">
        <v>778</v>
      </c>
      <c r="C5" s="652">
        <v>7</v>
      </c>
      <c r="D5" s="607">
        <v>12</v>
      </c>
      <c r="E5" s="607">
        <f>F5+G5</f>
        <v>58</v>
      </c>
      <c r="F5" s="653">
        <v>30</v>
      </c>
      <c r="G5" s="653">
        <v>28</v>
      </c>
      <c r="H5" s="607">
        <f>SUM(I5:K5)</f>
        <v>8030</v>
      </c>
      <c r="I5" s="607">
        <v>3105</v>
      </c>
      <c r="J5" s="607">
        <v>4925</v>
      </c>
      <c r="K5" s="608" t="s">
        <v>774</v>
      </c>
      <c r="L5" s="608" t="s">
        <v>779</v>
      </c>
      <c r="M5" s="607">
        <v>2613</v>
      </c>
      <c r="N5" s="607">
        <v>744</v>
      </c>
      <c r="O5" s="609" t="s">
        <v>780</v>
      </c>
      <c r="R5" s="412">
        <v>47</v>
      </c>
    </row>
    <row r="6" spans="1:19" ht="16" customHeight="1">
      <c r="B6" s="654" t="s">
        <v>781</v>
      </c>
      <c r="C6" s="655">
        <v>18</v>
      </c>
      <c r="D6" s="610">
        <v>32</v>
      </c>
      <c r="E6" s="610">
        <f>F6+G6</f>
        <v>325</v>
      </c>
      <c r="F6" s="656">
        <v>161</v>
      </c>
      <c r="G6" s="656">
        <v>164</v>
      </c>
      <c r="H6" s="610">
        <f>SUM(I6:K6)</f>
        <v>22737</v>
      </c>
      <c r="I6" s="610">
        <v>11528</v>
      </c>
      <c r="J6" s="610">
        <v>11209</v>
      </c>
      <c r="K6" s="611" t="s">
        <v>774</v>
      </c>
      <c r="L6" s="611" t="s">
        <v>782</v>
      </c>
      <c r="M6" s="610">
        <v>6137</v>
      </c>
      <c r="N6" s="610">
        <v>928</v>
      </c>
      <c r="O6" s="612" t="s">
        <v>730</v>
      </c>
      <c r="R6" s="412">
        <v>385</v>
      </c>
    </row>
    <row r="7" spans="1:19" ht="16" customHeight="1">
      <c r="B7" s="654" t="s">
        <v>783</v>
      </c>
      <c r="C7" s="655">
        <v>29</v>
      </c>
      <c r="D7" s="610">
        <v>43</v>
      </c>
      <c r="E7" s="610">
        <f t="shared" ref="E7:E39" si="0">F7+G7</f>
        <v>706</v>
      </c>
      <c r="F7" s="656">
        <v>372</v>
      </c>
      <c r="G7" s="656">
        <v>334</v>
      </c>
      <c r="H7" s="610">
        <f>SUM(I7:K7)</f>
        <v>26224</v>
      </c>
      <c r="I7" s="610">
        <v>11202</v>
      </c>
      <c r="J7" s="610">
        <v>12104</v>
      </c>
      <c r="K7" s="610">
        <v>2918</v>
      </c>
      <c r="L7" s="611" t="s">
        <v>784</v>
      </c>
      <c r="M7" s="610">
        <v>7984</v>
      </c>
      <c r="N7" s="610">
        <v>937</v>
      </c>
      <c r="O7" s="612" t="s">
        <v>785</v>
      </c>
      <c r="R7" s="412">
        <v>780</v>
      </c>
    </row>
    <row r="8" spans="1:19" ht="16" customHeight="1">
      <c r="B8" s="654" t="s">
        <v>750</v>
      </c>
      <c r="C8" s="655">
        <v>13</v>
      </c>
      <c r="D8" s="610">
        <v>25</v>
      </c>
      <c r="E8" s="610">
        <f t="shared" si="0"/>
        <v>242</v>
      </c>
      <c r="F8" s="656">
        <v>133</v>
      </c>
      <c r="G8" s="656">
        <v>109</v>
      </c>
      <c r="H8" s="610">
        <v>25813</v>
      </c>
      <c r="I8" s="610">
        <v>11456</v>
      </c>
      <c r="J8" s="610">
        <v>11793</v>
      </c>
      <c r="K8" s="610">
        <v>2564</v>
      </c>
      <c r="L8" s="611" t="s">
        <v>786</v>
      </c>
      <c r="M8" s="610">
        <v>5647</v>
      </c>
      <c r="N8" s="610">
        <v>980</v>
      </c>
      <c r="O8" s="612" t="s">
        <v>898</v>
      </c>
      <c r="R8" s="412">
        <v>317</v>
      </c>
    </row>
    <row r="9" spans="1:19" ht="16" customHeight="1">
      <c r="B9" s="654" t="s">
        <v>1199</v>
      </c>
      <c r="C9" s="655">
        <v>8</v>
      </c>
      <c r="D9" s="657">
        <v>12</v>
      </c>
      <c r="E9" s="610">
        <f t="shared" si="0"/>
        <v>118</v>
      </c>
      <c r="F9" s="656">
        <v>62</v>
      </c>
      <c r="G9" s="656">
        <v>56</v>
      </c>
      <c r="H9" s="610">
        <v>15076</v>
      </c>
      <c r="I9" s="610">
        <v>5975</v>
      </c>
      <c r="J9" s="610">
        <v>9101</v>
      </c>
      <c r="K9" s="611" t="s">
        <v>480</v>
      </c>
      <c r="L9" s="611" t="s">
        <v>787</v>
      </c>
      <c r="M9" s="610">
        <v>3557</v>
      </c>
      <c r="N9" s="610">
        <v>557</v>
      </c>
      <c r="O9" s="612" t="s">
        <v>788</v>
      </c>
      <c r="R9" s="412">
        <v>56</v>
      </c>
    </row>
    <row r="10" spans="1:19" ht="16" customHeight="1">
      <c r="B10" s="654" t="s">
        <v>789</v>
      </c>
      <c r="C10" s="655">
        <v>3</v>
      </c>
      <c r="D10" s="610">
        <v>7</v>
      </c>
      <c r="E10" s="610">
        <f t="shared" si="0"/>
        <v>7</v>
      </c>
      <c r="F10" s="656">
        <v>4</v>
      </c>
      <c r="G10" s="656">
        <v>3</v>
      </c>
      <c r="H10" s="610">
        <v>11071</v>
      </c>
      <c r="I10" s="610">
        <v>2275</v>
      </c>
      <c r="J10" s="610">
        <v>8796</v>
      </c>
      <c r="K10" s="611" t="s">
        <v>480</v>
      </c>
      <c r="L10" s="611" t="s">
        <v>790</v>
      </c>
      <c r="M10" s="610">
        <v>1123</v>
      </c>
      <c r="N10" s="610">
        <v>534</v>
      </c>
      <c r="O10" s="612" t="s">
        <v>784</v>
      </c>
      <c r="R10" s="412">
        <v>4</v>
      </c>
    </row>
    <row r="11" spans="1:19" ht="16" customHeight="1">
      <c r="B11" s="654" t="s">
        <v>791</v>
      </c>
      <c r="C11" s="655">
        <v>14</v>
      </c>
      <c r="D11" s="657">
        <v>24</v>
      </c>
      <c r="E11" s="610">
        <f t="shared" si="0"/>
        <v>238</v>
      </c>
      <c r="F11" s="656">
        <v>121</v>
      </c>
      <c r="G11" s="656">
        <v>117</v>
      </c>
      <c r="H11" s="610">
        <v>23020</v>
      </c>
      <c r="I11" s="610">
        <v>13288</v>
      </c>
      <c r="J11" s="610">
        <v>9732</v>
      </c>
      <c r="K11" s="611" t="s">
        <v>480</v>
      </c>
      <c r="L11" s="611" t="s">
        <v>792</v>
      </c>
      <c r="M11" s="610">
        <v>8388</v>
      </c>
      <c r="N11" s="610">
        <v>925</v>
      </c>
      <c r="O11" s="612" t="s">
        <v>793</v>
      </c>
      <c r="R11" s="412">
        <v>268</v>
      </c>
    </row>
    <row r="12" spans="1:19" ht="16" customHeight="1">
      <c r="B12" s="654" t="s">
        <v>794</v>
      </c>
      <c r="C12" s="655">
        <v>47</v>
      </c>
      <c r="D12" s="657">
        <v>66</v>
      </c>
      <c r="E12" s="610">
        <f t="shared" si="0"/>
        <v>1023</v>
      </c>
      <c r="F12" s="656">
        <v>522</v>
      </c>
      <c r="G12" s="656">
        <v>501</v>
      </c>
      <c r="H12" s="610">
        <v>22225</v>
      </c>
      <c r="I12" s="610">
        <v>13050</v>
      </c>
      <c r="J12" s="610">
        <v>9175</v>
      </c>
      <c r="K12" s="611" t="s">
        <v>480</v>
      </c>
      <c r="L12" s="611" t="s">
        <v>1128</v>
      </c>
      <c r="M12" s="610">
        <v>8379</v>
      </c>
      <c r="N12" s="610">
        <v>1415</v>
      </c>
      <c r="O12" s="612" t="s">
        <v>1129</v>
      </c>
      <c r="R12" s="412">
        <v>961</v>
      </c>
    </row>
    <row r="13" spans="1:19" ht="16" customHeight="1">
      <c r="B13" s="654" t="s">
        <v>795</v>
      </c>
      <c r="C13" s="655">
        <v>17</v>
      </c>
      <c r="D13" s="610">
        <v>25</v>
      </c>
      <c r="E13" s="610">
        <f t="shared" si="0"/>
        <v>291</v>
      </c>
      <c r="F13" s="656">
        <v>148</v>
      </c>
      <c r="G13" s="656">
        <v>143</v>
      </c>
      <c r="H13" s="610">
        <v>19015</v>
      </c>
      <c r="I13" s="610">
        <v>8250</v>
      </c>
      <c r="J13" s="610">
        <v>10765</v>
      </c>
      <c r="K13" s="611" t="s">
        <v>796</v>
      </c>
      <c r="L13" s="611" t="s">
        <v>797</v>
      </c>
      <c r="M13" s="610">
        <v>3805</v>
      </c>
      <c r="N13" s="610">
        <v>853</v>
      </c>
      <c r="O13" s="612" t="s">
        <v>798</v>
      </c>
      <c r="R13" s="412">
        <v>289</v>
      </c>
    </row>
    <row r="14" spans="1:19" ht="16" customHeight="1">
      <c r="B14" s="654" t="s">
        <v>745</v>
      </c>
      <c r="C14" s="655">
        <v>17</v>
      </c>
      <c r="D14" s="657">
        <v>25</v>
      </c>
      <c r="E14" s="610">
        <f t="shared" si="0"/>
        <v>317</v>
      </c>
      <c r="F14" s="656">
        <v>170</v>
      </c>
      <c r="G14" s="656">
        <v>147</v>
      </c>
      <c r="H14" s="610">
        <v>28127</v>
      </c>
      <c r="I14" s="610">
        <v>12874</v>
      </c>
      <c r="J14" s="610">
        <v>12163</v>
      </c>
      <c r="K14" s="610">
        <v>3090</v>
      </c>
      <c r="L14" s="611" t="s">
        <v>799</v>
      </c>
      <c r="M14" s="610">
        <v>3896</v>
      </c>
      <c r="N14" s="610">
        <v>768</v>
      </c>
      <c r="O14" s="612" t="s">
        <v>800</v>
      </c>
      <c r="R14" s="412">
        <v>365</v>
      </c>
    </row>
    <row r="15" spans="1:19" ht="16" customHeight="1">
      <c r="B15" s="658" t="s">
        <v>801</v>
      </c>
      <c r="C15" s="659"/>
      <c r="D15" s="660"/>
      <c r="E15" s="660">
        <f t="shared" si="0"/>
        <v>0</v>
      </c>
      <c r="F15" s="661"/>
      <c r="G15" s="661"/>
      <c r="H15" s="660">
        <v>15114</v>
      </c>
      <c r="I15" s="660">
        <v>5045</v>
      </c>
      <c r="J15" s="660">
        <v>10069</v>
      </c>
      <c r="K15" s="662" t="s">
        <v>796</v>
      </c>
      <c r="L15" s="662" t="s">
        <v>802</v>
      </c>
      <c r="M15" s="660">
        <v>2685</v>
      </c>
      <c r="N15" s="660">
        <v>844</v>
      </c>
      <c r="O15" s="663" t="s">
        <v>802</v>
      </c>
      <c r="R15" s="412">
        <v>34</v>
      </c>
    </row>
    <row r="16" spans="1:19" ht="16" customHeight="1">
      <c r="B16" s="654" t="s">
        <v>747</v>
      </c>
      <c r="C16" s="655">
        <v>9</v>
      </c>
      <c r="D16" s="664">
        <v>14</v>
      </c>
      <c r="E16" s="610">
        <f t="shared" si="0"/>
        <v>124</v>
      </c>
      <c r="F16" s="656">
        <v>67</v>
      </c>
      <c r="G16" s="656">
        <v>57</v>
      </c>
      <c r="H16" s="610">
        <v>17430</v>
      </c>
      <c r="I16" s="610">
        <v>7833</v>
      </c>
      <c r="J16" s="610">
        <v>7656</v>
      </c>
      <c r="K16" s="610">
        <v>1941</v>
      </c>
      <c r="L16" s="611" t="s">
        <v>803</v>
      </c>
      <c r="M16" s="610">
        <v>3913</v>
      </c>
      <c r="N16" s="610">
        <v>900</v>
      </c>
      <c r="O16" s="612" t="s">
        <v>804</v>
      </c>
      <c r="R16" s="412">
        <v>101</v>
      </c>
      <c r="S16" s="412">
        <f>E16-R16</f>
        <v>23</v>
      </c>
    </row>
    <row r="17" spans="2:19" ht="16" customHeight="1">
      <c r="B17" s="654" t="s">
        <v>805</v>
      </c>
      <c r="C17" s="655">
        <v>14</v>
      </c>
      <c r="D17" s="610">
        <v>24</v>
      </c>
      <c r="E17" s="610">
        <f t="shared" si="0"/>
        <v>285</v>
      </c>
      <c r="F17" s="656">
        <v>141</v>
      </c>
      <c r="G17" s="656">
        <v>144</v>
      </c>
      <c r="H17" s="610">
        <v>38065</v>
      </c>
      <c r="I17" s="610">
        <v>14325</v>
      </c>
      <c r="J17" s="610">
        <v>9425</v>
      </c>
      <c r="K17" s="610">
        <v>14315</v>
      </c>
      <c r="L17" s="611" t="s">
        <v>806</v>
      </c>
      <c r="M17" s="610">
        <v>5015</v>
      </c>
      <c r="N17" s="610">
        <v>880</v>
      </c>
      <c r="O17" s="612" t="s">
        <v>807</v>
      </c>
      <c r="R17" s="412">
        <v>350</v>
      </c>
    </row>
    <row r="18" spans="2:19" ht="16" customHeight="1">
      <c r="B18" s="654" t="s">
        <v>808</v>
      </c>
      <c r="C18" s="655">
        <v>21</v>
      </c>
      <c r="D18" s="610">
        <v>32</v>
      </c>
      <c r="E18" s="610">
        <f t="shared" si="0"/>
        <v>435</v>
      </c>
      <c r="F18" s="656">
        <v>225</v>
      </c>
      <c r="G18" s="656">
        <v>210</v>
      </c>
      <c r="H18" s="610">
        <v>19388</v>
      </c>
      <c r="I18" s="610">
        <v>9464</v>
      </c>
      <c r="J18" s="610">
        <v>9924</v>
      </c>
      <c r="K18" s="611" t="s">
        <v>809</v>
      </c>
      <c r="L18" s="611" t="s">
        <v>810</v>
      </c>
      <c r="M18" s="610">
        <v>4935</v>
      </c>
      <c r="N18" s="610">
        <v>919</v>
      </c>
      <c r="O18" s="612" t="s">
        <v>811</v>
      </c>
      <c r="R18" s="412">
        <v>469</v>
      </c>
    </row>
    <row r="19" spans="2:19" ht="16" customHeight="1">
      <c r="B19" s="654" t="s">
        <v>812</v>
      </c>
      <c r="C19" s="655">
        <v>32</v>
      </c>
      <c r="D19" s="664">
        <v>46</v>
      </c>
      <c r="E19" s="610">
        <f t="shared" si="0"/>
        <v>721</v>
      </c>
      <c r="F19" s="656">
        <v>378</v>
      </c>
      <c r="G19" s="656">
        <v>343</v>
      </c>
      <c r="H19" s="610">
        <v>29317</v>
      </c>
      <c r="I19" s="610">
        <v>12722</v>
      </c>
      <c r="J19" s="610">
        <v>12733</v>
      </c>
      <c r="K19" s="610">
        <v>3862</v>
      </c>
      <c r="L19" s="611" t="s">
        <v>813</v>
      </c>
      <c r="M19" s="610">
        <v>5191</v>
      </c>
      <c r="N19" s="610">
        <v>1138</v>
      </c>
      <c r="O19" s="612" t="s">
        <v>814</v>
      </c>
      <c r="R19" s="412">
        <v>688</v>
      </c>
      <c r="S19" s="412">
        <f>E19-R19</f>
        <v>33</v>
      </c>
    </row>
    <row r="20" spans="2:19" ht="16" customHeight="1">
      <c r="B20" s="654" t="s">
        <v>754</v>
      </c>
      <c r="C20" s="655">
        <v>1</v>
      </c>
      <c r="D20" s="611">
        <v>2</v>
      </c>
      <c r="E20" s="610">
        <f t="shared" si="0"/>
        <v>1</v>
      </c>
      <c r="F20" s="656">
        <v>1</v>
      </c>
      <c r="G20" s="656">
        <v>0</v>
      </c>
      <c r="H20" s="679" t="s">
        <v>905</v>
      </c>
      <c r="I20" s="680"/>
      <c r="J20" s="680"/>
      <c r="K20" s="680"/>
      <c r="L20" s="680"/>
      <c r="M20" s="680"/>
      <c r="N20" s="680"/>
      <c r="O20" s="681"/>
      <c r="R20" s="412">
        <v>2</v>
      </c>
    </row>
    <row r="21" spans="2:19" ht="16" customHeight="1">
      <c r="B21" s="654" t="s">
        <v>815</v>
      </c>
      <c r="C21" s="655">
        <v>6</v>
      </c>
      <c r="D21" s="610">
        <v>11</v>
      </c>
      <c r="E21" s="610">
        <f t="shared" si="0"/>
        <v>39</v>
      </c>
      <c r="F21" s="656">
        <v>23</v>
      </c>
      <c r="G21" s="656">
        <v>16</v>
      </c>
      <c r="H21" s="610">
        <v>19805</v>
      </c>
      <c r="I21" s="610">
        <v>7384</v>
      </c>
      <c r="J21" s="610">
        <v>12421</v>
      </c>
      <c r="K21" s="611" t="s">
        <v>809</v>
      </c>
      <c r="L21" s="611" t="s">
        <v>816</v>
      </c>
      <c r="M21" s="610">
        <v>2485</v>
      </c>
      <c r="N21" s="610">
        <v>780</v>
      </c>
      <c r="O21" s="612" t="s">
        <v>1176</v>
      </c>
      <c r="R21" s="412">
        <v>67</v>
      </c>
    </row>
    <row r="22" spans="2:19" ht="16" customHeight="1">
      <c r="B22" s="654" t="s">
        <v>817</v>
      </c>
      <c r="C22" s="655">
        <v>4</v>
      </c>
      <c r="D22" s="610">
        <v>9</v>
      </c>
      <c r="E22" s="610">
        <f t="shared" si="0"/>
        <v>29</v>
      </c>
      <c r="F22" s="656">
        <v>13</v>
      </c>
      <c r="G22" s="656">
        <v>16</v>
      </c>
      <c r="H22" s="610">
        <v>7062</v>
      </c>
      <c r="I22" s="610">
        <v>2543</v>
      </c>
      <c r="J22" s="610">
        <v>1479</v>
      </c>
      <c r="K22" s="610">
        <v>3040</v>
      </c>
      <c r="L22" s="611" t="s">
        <v>811</v>
      </c>
      <c r="M22" s="610">
        <v>2182</v>
      </c>
      <c r="N22" s="610">
        <v>711</v>
      </c>
      <c r="O22" s="612" t="s">
        <v>816</v>
      </c>
      <c r="R22" s="412">
        <v>51</v>
      </c>
    </row>
    <row r="23" spans="2:19" ht="16" customHeight="1">
      <c r="B23" s="654" t="s">
        <v>755</v>
      </c>
      <c r="C23" s="655">
        <v>8</v>
      </c>
      <c r="D23" s="610">
        <v>13</v>
      </c>
      <c r="E23" s="610">
        <f t="shared" si="0"/>
        <v>121</v>
      </c>
      <c r="F23" s="656">
        <v>66</v>
      </c>
      <c r="G23" s="656">
        <v>55</v>
      </c>
      <c r="H23" s="610" t="s">
        <v>1200</v>
      </c>
      <c r="I23" s="610" t="s">
        <v>1200</v>
      </c>
      <c r="J23" s="610" t="s">
        <v>1200</v>
      </c>
      <c r="K23" s="610" t="s">
        <v>1200</v>
      </c>
      <c r="L23" s="611" t="s">
        <v>818</v>
      </c>
      <c r="M23" s="610" t="s">
        <v>1200</v>
      </c>
      <c r="N23" s="610" t="s">
        <v>1200</v>
      </c>
      <c r="O23" s="612" t="s">
        <v>819</v>
      </c>
      <c r="R23" s="412">
        <v>90</v>
      </c>
    </row>
    <row r="24" spans="2:19" ht="16" customHeight="1">
      <c r="B24" s="665" t="s">
        <v>820</v>
      </c>
      <c r="C24" s="659"/>
      <c r="D24" s="660"/>
      <c r="E24" s="660">
        <f t="shared" si="0"/>
        <v>0</v>
      </c>
      <c r="F24" s="661"/>
      <c r="G24" s="661"/>
      <c r="H24" s="660">
        <v>13233</v>
      </c>
      <c r="I24" s="660">
        <v>5940</v>
      </c>
      <c r="J24" s="660">
        <v>6293</v>
      </c>
      <c r="K24" s="660">
        <v>1000</v>
      </c>
      <c r="L24" s="662" t="s">
        <v>821</v>
      </c>
      <c r="M24" s="660">
        <v>2375</v>
      </c>
      <c r="N24" s="660">
        <v>1034</v>
      </c>
      <c r="O24" s="663" t="s">
        <v>822</v>
      </c>
      <c r="R24" s="412">
        <v>77</v>
      </c>
    </row>
    <row r="25" spans="2:19" ht="16" customHeight="1">
      <c r="B25" s="666" t="s">
        <v>529</v>
      </c>
      <c r="C25" s="655">
        <v>14</v>
      </c>
      <c r="D25" s="610">
        <v>23.5</v>
      </c>
      <c r="E25" s="610">
        <f t="shared" si="0"/>
        <v>217</v>
      </c>
      <c r="F25" s="656">
        <v>112</v>
      </c>
      <c r="G25" s="656">
        <v>105</v>
      </c>
      <c r="H25" s="610">
        <v>14741</v>
      </c>
      <c r="I25" s="610">
        <v>7197</v>
      </c>
      <c r="J25" s="610">
        <v>7050</v>
      </c>
      <c r="K25" s="610">
        <v>494</v>
      </c>
      <c r="L25" s="611" t="s">
        <v>823</v>
      </c>
      <c r="M25" s="610">
        <v>3928</v>
      </c>
      <c r="N25" s="610">
        <v>1001</v>
      </c>
      <c r="O25" s="612" t="s">
        <v>824</v>
      </c>
      <c r="R25" s="412">
        <v>286</v>
      </c>
    </row>
    <row r="26" spans="2:19" ht="16" customHeight="1">
      <c r="B26" s="666" t="s">
        <v>825</v>
      </c>
      <c r="C26" s="655">
        <v>4</v>
      </c>
      <c r="D26" s="610">
        <v>9</v>
      </c>
      <c r="E26" s="610">
        <f t="shared" si="0"/>
        <v>26</v>
      </c>
      <c r="F26" s="656">
        <v>12</v>
      </c>
      <c r="G26" s="656">
        <v>14</v>
      </c>
      <c r="H26" s="610">
        <v>9364</v>
      </c>
      <c r="I26" s="610">
        <v>3969</v>
      </c>
      <c r="J26" s="610">
        <v>5395</v>
      </c>
      <c r="K26" s="611" t="s">
        <v>826</v>
      </c>
      <c r="L26" s="611" t="s">
        <v>827</v>
      </c>
      <c r="M26" s="610">
        <v>1891</v>
      </c>
      <c r="N26" s="610">
        <v>687</v>
      </c>
      <c r="O26" s="612" t="s">
        <v>828</v>
      </c>
      <c r="R26" s="412">
        <v>40</v>
      </c>
    </row>
    <row r="27" spans="2:19" ht="16" customHeight="1">
      <c r="B27" s="666" t="s">
        <v>757</v>
      </c>
      <c r="C27" s="655">
        <v>11</v>
      </c>
      <c r="D27" s="610">
        <v>19</v>
      </c>
      <c r="E27" s="610">
        <f t="shared" si="0"/>
        <v>215</v>
      </c>
      <c r="F27" s="656">
        <v>118</v>
      </c>
      <c r="G27" s="656">
        <v>97</v>
      </c>
      <c r="H27" s="610">
        <v>17779</v>
      </c>
      <c r="I27" s="610">
        <v>6894</v>
      </c>
      <c r="J27" s="610">
        <v>10885</v>
      </c>
      <c r="K27" s="611" t="s">
        <v>826</v>
      </c>
      <c r="L27" s="611" t="s">
        <v>829</v>
      </c>
      <c r="M27" s="610">
        <v>3785</v>
      </c>
      <c r="N27" s="610">
        <v>601</v>
      </c>
      <c r="O27" s="612" t="s">
        <v>830</v>
      </c>
      <c r="R27" s="412">
        <v>240</v>
      </c>
    </row>
    <row r="28" spans="2:19" ht="16" customHeight="1">
      <c r="B28" s="665" t="s">
        <v>831</v>
      </c>
      <c r="C28" s="659"/>
      <c r="D28" s="660"/>
      <c r="E28" s="660">
        <f t="shared" si="0"/>
        <v>0</v>
      </c>
      <c r="F28" s="661"/>
      <c r="G28" s="661"/>
      <c r="H28" s="660">
        <v>16147</v>
      </c>
      <c r="I28" s="660">
        <v>6380</v>
      </c>
      <c r="J28" s="660">
        <v>9767</v>
      </c>
      <c r="K28" s="662" t="s">
        <v>832</v>
      </c>
      <c r="L28" s="662" t="s">
        <v>833</v>
      </c>
      <c r="M28" s="660">
        <v>2219</v>
      </c>
      <c r="N28" s="660">
        <v>704</v>
      </c>
      <c r="O28" s="663" t="s">
        <v>834</v>
      </c>
      <c r="R28" s="412">
        <v>55</v>
      </c>
    </row>
    <row r="29" spans="2:19" ht="16" customHeight="1">
      <c r="B29" s="666" t="s">
        <v>759</v>
      </c>
      <c r="C29" s="655">
        <v>8</v>
      </c>
      <c r="D29" s="610">
        <v>13</v>
      </c>
      <c r="E29" s="610">
        <f t="shared" si="0"/>
        <v>139</v>
      </c>
      <c r="F29" s="656">
        <v>71</v>
      </c>
      <c r="G29" s="656">
        <v>68</v>
      </c>
      <c r="H29" s="610">
        <v>16612</v>
      </c>
      <c r="I29" s="610">
        <v>9305</v>
      </c>
      <c r="J29" s="610">
        <v>7307</v>
      </c>
      <c r="K29" s="611" t="s">
        <v>826</v>
      </c>
      <c r="L29" s="611" t="s">
        <v>835</v>
      </c>
      <c r="M29" s="610">
        <v>2966</v>
      </c>
      <c r="N29" s="610">
        <v>838</v>
      </c>
      <c r="O29" s="612" t="s">
        <v>836</v>
      </c>
      <c r="R29" s="412">
        <v>65</v>
      </c>
    </row>
    <row r="30" spans="2:19" ht="16" customHeight="1">
      <c r="B30" s="666" t="s">
        <v>894</v>
      </c>
      <c r="C30" s="655"/>
      <c r="D30" s="610"/>
      <c r="E30" s="667" t="s">
        <v>957</v>
      </c>
      <c r="F30" s="668" t="s">
        <v>1201</v>
      </c>
      <c r="G30" s="668" t="s">
        <v>1201</v>
      </c>
      <c r="H30" s="610">
        <f>SUM(I30:K30)</f>
        <v>3436</v>
      </c>
      <c r="I30" s="610">
        <v>1553</v>
      </c>
      <c r="J30" s="610">
        <v>1056</v>
      </c>
      <c r="K30" s="611">
        <v>827</v>
      </c>
      <c r="L30" s="611" t="s">
        <v>899</v>
      </c>
      <c r="M30" s="611" t="s">
        <v>900</v>
      </c>
      <c r="N30" s="611" t="s">
        <v>900</v>
      </c>
      <c r="O30" s="612" t="s">
        <v>901</v>
      </c>
      <c r="S30" s="412" t="s">
        <v>960</v>
      </c>
    </row>
    <row r="31" spans="2:19" ht="16" customHeight="1">
      <c r="B31" s="665" t="s">
        <v>837</v>
      </c>
      <c r="C31" s="659"/>
      <c r="D31" s="660"/>
      <c r="E31" s="660">
        <f t="shared" si="0"/>
        <v>0</v>
      </c>
      <c r="F31" s="661"/>
      <c r="G31" s="661"/>
      <c r="H31" s="660">
        <v>14828</v>
      </c>
      <c r="I31" s="660">
        <v>6100</v>
      </c>
      <c r="J31" s="660">
        <v>8470</v>
      </c>
      <c r="K31" s="660">
        <v>258</v>
      </c>
      <c r="L31" s="662" t="s">
        <v>838</v>
      </c>
      <c r="M31" s="660">
        <v>2603</v>
      </c>
      <c r="N31" s="660">
        <v>864</v>
      </c>
      <c r="O31" s="663" t="s">
        <v>839</v>
      </c>
      <c r="R31" s="412">
        <v>72</v>
      </c>
    </row>
    <row r="32" spans="2:19" ht="16" customHeight="1">
      <c r="B32" s="665" t="s">
        <v>840</v>
      </c>
      <c r="C32" s="659"/>
      <c r="D32" s="660"/>
      <c r="E32" s="660">
        <f t="shared" si="0"/>
        <v>0</v>
      </c>
      <c r="F32" s="661"/>
      <c r="G32" s="661"/>
      <c r="H32" s="660">
        <v>9395</v>
      </c>
      <c r="I32" s="660">
        <v>4529</v>
      </c>
      <c r="J32" s="660">
        <v>4158</v>
      </c>
      <c r="K32" s="660">
        <v>708</v>
      </c>
      <c r="L32" s="662" t="s">
        <v>841</v>
      </c>
      <c r="M32" s="660">
        <v>3476</v>
      </c>
      <c r="N32" s="660">
        <v>844</v>
      </c>
      <c r="O32" s="663" t="s">
        <v>842</v>
      </c>
      <c r="R32" s="412">
        <v>57</v>
      </c>
    </row>
    <row r="33" spans="2:19" ht="16" customHeight="1">
      <c r="B33" s="666" t="s">
        <v>843</v>
      </c>
      <c r="C33" s="655">
        <v>7</v>
      </c>
      <c r="D33" s="610">
        <v>12</v>
      </c>
      <c r="E33" s="610">
        <f t="shared" si="0"/>
        <v>64</v>
      </c>
      <c r="F33" s="656">
        <v>25</v>
      </c>
      <c r="G33" s="656">
        <v>39</v>
      </c>
      <c r="H33" s="610">
        <v>15139</v>
      </c>
      <c r="I33" s="610">
        <v>5384</v>
      </c>
      <c r="J33" s="610">
        <v>9604</v>
      </c>
      <c r="K33" s="610">
        <v>151</v>
      </c>
      <c r="L33" s="611" t="s">
        <v>844</v>
      </c>
      <c r="M33" s="610">
        <v>3705</v>
      </c>
      <c r="N33" s="610">
        <v>1163</v>
      </c>
      <c r="O33" s="612" t="s">
        <v>845</v>
      </c>
      <c r="R33" s="412">
        <v>92</v>
      </c>
    </row>
    <row r="34" spans="2:19" ht="16" customHeight="1">
      <c r="B34" s="666" t="s">
        <v>846</v>
      </c>
      <c r="C34" s="655">
        <v>3</v>
      </c>
      <c r="D34" s="610">
        <v>6</v>
      </c>
      <c r="E34" s="610">
        <f t="shared" si="0"/>
        <v>8</v>
      </c>
      <c r="F34" s="656">
        <v>5</v>
      </c>
      <c r="G34" s="656">
        <v>3</v>
      </c>
      <c r="H34" s="610">
        <v>4862</v>
      </c>
      <c r="I34" s="610">
        <v>1314</v>
      </c>
      <c r="J34" s="610">
        <v>1190</v>
      </c>
      <c r="K34" s="610">
        <v>2358</v>
      </c>
      <c r="L34" s="613" t="s">
        <v>898</v>
      </c>
      <c r="M34" s="611">
        <v>1020</v>
      </c>
      <c r="N34" s="611" t="s">
        <v>845</v>
      </c>
      <c r="O34" s="612" t="s">
        <v>845</v>
      </c>
      <c r="R34" s="412">
        <v>13</v>
      </c>
    </row>
    <row r="35" spans="2:19" ht="16" customHeight="1">
      <c r="B35" s="666" t="s">
        <v>847</v>
      </c>
      <c r="C35" s="655">
        <v>3</v>
      </c>
      <c r="D35" s="610">
        <v>6</v>
      </c>
      <c r="E35" s="610">
        <f t="shared" si="0"/>
        <v>7</v>
      </c>
      <c r="F35" s="656">
        <v>3</v>
      </c>
      <c r="G35" s="656">
        <v>4</v>
      </c>
      <c r="H35" s="610">
        <v>5117</v>
      </c>
      <c r="I35" s="610">
        <v>1424</v>
      </c>
      <c r="J35" s="610">
        <v>1646</v>
      </c>
      <c r="K35" s="610">
        <v>2047</v>
      </c>
      <c r="L35" s="611" t="s">
        <v>767</v>
      </c>
      <c r="M35" s="610">
        <v>642</v>
      </c>
      <c r="N35" s="610">
        <v>221</v>
      </c>
      <c r="O35" s="612" t="s">
        <v>743</v>
      </c>
      <c r="R35" s="412">
        <v>4</v>
      </c>
    </row>
    <row r="36" spans="2:19" ht="16" customHeight="1">
      <c r="B36" s="666" t="s">
        <v>848</v>
      </c>
      <c r="C36" s="655"/>
      <c r="D36" s="610"/>
      <c r="E36" s="667" t="s">
        <v>958</v>
      </c>
      <c r="F36" s="668" t="s">
        <v>1201</v>
      </c>
      <c r="G36" s="668" t="s">
        <v>1201</v>
      </c>
      <c r="H36" s="610">
        <v>4351</v>
      </c>
      <c r="I36" s="610">
        <v>1493</v>
      </c>
      <c r="J36" s="610">
        <v>2300</v>
      </c>
      <c r="K36" s="610">
        <v>558</v>
      </c>
      <c r="L36" s="611" t="s">
        <v>849</v>
      </c>
      <c r="M36" s="610">
        <v>437</v>
      </c>
      <c r="N36" s="611" t="s">
        <v>743</v>
      </c>
      <c r="O36" s="612" t="s">
        <v>743</v>
      </c>
      <c r="S36" s="412" t="s">
        <v>959</v>
      </c>
    </row>
    <row r="37" spans="2:19" ht="16" customHeight="1">
      <c r="B37" s="666" t="s">
        <v>850</v>
      </c>
      <c r="C37" s="655">
        <v>7</v>
      </c>
      <c r="D37" s="610">
        <v>14</v>
      </c>
      <c r="E37" s="610">
        <f t="shared" si="0"/>
        <v>88</v>
      </c>
      <c r="F37" s="656">
        <v>38</v>
      </c>
      <c r="G37" s="656">
        <v>50</v>
      </c>
      <c r="H37" s="610">
        <v>13457</v>
      </c>
      <c r="I37" s="610">
        <v>5255</v>
      </c>
      <c r="J37" s="610">
        <v>7229</v>
      </c>
      <c r="K37" s="610">
        <v>973</v>
      </c>
      <c r="L37" s="611" t="s">
        <v>851</v>
      </c>
      <c r="M37" s="610">
        <v>2995</v>
      </c>
      <c r="N37" s="610">
        <v>921</v>
      </c>
      <c r="O37" s="612" t="s">
        <v>1175</v>
      </c>
      <c r="R37" s="412">
        <v>123</v>
      </c>
    </row>
    <row r="38" spans="2:19" ht="16" customHeight="1">
      <c r="B38" s="666" t="s">
        <v>852</v>
      </c>
      <c r="C38" s="655">
        <v>9</v>
      </c>
      <c r="D38" s="664">
        <v>16</v>
      </c>
      <c r="E38" s="610">
        <f t="shared" si="0"/>
        <v>128</v>
      </c>
      <c r="F38" s="656">
        <v>60</v>
      </c>
      <c r="G38" s="656">
        <v>68</v>
      </c>
      <c r="H38" s="610">
        <v>23417</v>
      </c>
      <c r="I38" s="610">
        <v>9455</v>
      </c>
      <c r="J38" s="610">
        <v>12589</v>
      </c>
      <c r="K38" s="610">
        <v>1373</v>
      </c>
      <c r="L38" s="611" t="s">
        <v>853</v>
      </c>
      <c r="M38" s="610">
        <v>4121</v>
      </c>
      <c r="N38" s="610">
        <v>792</v>
      </c>
      <c r="O38" s="612" t="s">
        <v>854</v>
      </c>
      <c r="R38" s="412">
        <v>190</v>
      </c>
    </row>
    <row r="39" spans="2:19" ht="16" customHeight="1">
      <c r="B39" s="666" t="s">
        <v>768</v>
      </c>
      <c r="C39" s="655">
        <v>3</v>
      </c>
      <c r="D39" s="610">
        <v>6</v>
      </c>
      <c r="E39" s="610">
        <f t="shared" si="0"/>
        <v>8</v>
      </c>
      <c r="F39" s="656">
        <v>3</v>
      </c>
      <c r="G39" s="656">
        <v>5</v>
      </c>
      <c r="H39" s="610">
        <v>18092</v>
      </c>
      <c r="I39" s="610">
        <v>8000</v>
      </c>
      <c r="J39" s="610">
        <v>9460</v>
      </c>
      <c r="K39" s="610">
        <v>632</v>
      </c>
      <c r="L39" s="611" t="s">
        <v>770</v>
      </c>
      <c r="M39" s="610">
        <v>1410</v>
      </c>
      <c r="N39" s="610">
        <v>147</v>
      </c>
      <c r="O39" s="612" t="s">
        <v>855</v>
      </c>
      <c r="R39" s="412">
        <v>7</v>
      </c>
    </row>
    <row r="40" spans="2:19" ht="16" customHeight="1">
      <c r="B40" s="666" t="s">
        <v>772</v>
      </c>
      <c r="C40" s="655">
        <v>8</v>
      </c>
      <c r="D40" s="610">
        <v>11</v>
      </c>
      <c r="E40" s="610">
        <f>F40+G40</f>
        <v>85</v>
      </c>
      <c r="F40" s="656">
        <v>43</v>
      </c>
      <c r="G40" s="656">
        <v>42</v>
      </c>
      <c r="H40" s="610">
        <f>SUM(I40:K40)</f>
        <v>14313</v>
      </c>
      <c r="I40" s="610">
        <v>4736</v>
      </c>
      <c r="J40" s="610">
        <v>7420</v>
      </c>
      <c r="K40" s="611">
        <v>2157</v>
      </c>
      <c r="L40" s="611" t="s">
        <v>856</v>
      </c>
      <c r="M40" s="610">
        <v>2444</v>
      </c>
      <c r="N40" s="611" t="s">
        <v>857</v>
      </c>
      <c r="O40" s="612" t="s">
        <v>857</v>
      </c>
      <c r="R40" s="412">
        <v>95</v>
      </c>
    </row>
    <row r="41" spans="2:19" ht="16" customHeight="1" thickBot="1">
      <c r="B41" s="669" t="s">
        <v>675</v>
      </c>
      <c r="C41" s="670">
        <f>SUM(C5:C40)</f>
        <v>345</v>
      </c>
      <c r="D41" s="671">
        <f>SUM(D5:D40)</f>
        <v>557.5</v>
      </c>
      <c r="E41" s="672">
        <f>SUM(E5:E40)</f>
        <v>6065</v>
      </c>
      <c r="F41" s="672">
        <f>SUM(F5:F40)</f>
        <v>3127</v>
      </c>
      <c r="G41" s="672">
        <f>SUM(G5:G40)</f>
        <v>2938</v>
      </c>
      <c r="H41" s="614" t="s">
        <v>774</v>
      </c>
      <c r="I41" s="614" t="s">
        <v>774</v>
      </c>
      <c r="J41" s="614" t="s">
        <v>774</v>
      </c>
      <c r="K41" s="614" t="s">
        <v>774</v>
      </c>
      <c r="L41" s="614" t="s">
        <v>774</v>
      </c>
      <c r="M41" s="614" t="s">
        <v>774</v>
      </c>
      <c r="N41" s="614" t="s">
        <v>774</v>
      </c>
      <c r="O41" s="615" t="s">
        <v>774</v>
      </c>
      <c r="R41" s="412">
        <f>SUM(R5:R40)</f>
        <v>6740</v>
      </c>
    </row>
    <row r="42" spans="2:19" ht="9" customHeight="1">
      <c r="B42" s="638"/>
      <c r="C42" s="673"/>
      <c r="D42" s="673"/>
      <c r="E42" s="673"/>
      <c r="F42" s="673"/>
      <c r="G42" s="673"/>
      <c r="H42" s="674"/>
      <c r="I42" s="674"/>
      <c r="J42" s="674"/>
      <c r="K42" s="674"/>
      <c r="L42" s="674"/>
      <c r="M42" s="674"/>
      <c r="N42" s="674"/>
      <c r="O42" s="674"/>
    </row>
    <row r="43" spans="2:19" ht="18" customHeight="1">
      <c r="B43" s="675" t="s">
        <v>1208</v>
      </c>
      <c r="C43" s="647"/>
      <c r="D43" s="647"/>
      <c r="E43" s="647"/>
      <c r="F43" s="647"/>
      <c r="G43" s="647"/>
      <c r="H43" s="647"/>
      <c r="I43" s="647"/>
      <c r="J43" s="647"/>
      <c r="K43" s="647"/>
      <c r="L43" s="647"/>
      <c r="M43" s="647"/>
      <c r="N43" s="647"/>
      <c r="O43" s="647"/>
    </row>
    <row r="44" spans="2:19" ht="18" customHeight="1">
      <c r="B44" s="675" t="s">
        <v>1209</v>
      </c>
      <c r="C44" s="676"/>
      <c r="D44" s="676"/>
      <c r="E44" s="676"/>
      <c r="F44" s="676"/>
      <c r="G44" s="676"/>
      <c r="H44" s="676"/>
      <c r="I44" s="676"/>
      <c r="J44" s="676"/>
      <c r="K44" s="647"/>
      <c r="L44" s="647"/>
      <c r="M44" s="647"/>
      <c r="N44" s="647"/>
      <c r="O44" s="647"/>
    </row>
    <row r="45" spans="2:19" ht="18" customHeight="1">
      <c r="B45" s="675" t="s">
        <v>977</v>
      </c>
      <c r="C45" s="676"/>
      <c r="D45" s="676"/>
      <c r="E45" s="676"/>
      <c r="F45" s="676"/>
      <c r="G45" s="676"/>
      <c r="H45" s="676"/>
      <c r="I45" s="676"/>
      <c r="J45" s="676"/>
      <c r="K45" s="647"/>
      <c r="L45" s="647"/>
      <c r="M45" s="647"/>
      <c r="N45" s="647"/>
      <c r="O45" s="647"/>
    </row>
    <row r="46" spans="2:19" ht="18" customHeight="1">
      <c r="B46" s="675" t="s">
        <v>895</v>
      </c>
      <c r="C46" s="676"/>
      <c r="D46" s="676"/>
      <c r="E46" s="676"/>
      <c r="F46" s="676"/>
      <c r="G46" s="676"/>
      <c r="H46" s="676"/>
      <c r="I46" s="676"/>
      <c r="J46" s="676"/>
      <c r="K46" s="647"/>
      <c r="L46" s="647"/>
      <c r="M46" s="647"/>
      <c r="N46" s="647"/>
      <c r="O46" s="647"/>
    </row>
    <row r="47" spans="2:19" ht="18" customHeight="1">
      <c r="B47" s="677" t="s">
        <v>1210</v>
      </c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</row>
    <row r="48" spans="2:19">
      <c r="B48" s="414"/>
    </row>
    <row r="49" spans="2:2">
      <c r="B49" s="414"/>
    </row>
    <row r="50" spans="2:2">
      <c r="B50" s="414"/>
    </row>
    <row r="51" spans="2:2">
      <c r="B51" s="414"/>
    </row>
  </sheetData>
  <mergeCells count="12">
    <mergeCell ref="H20:O20"/>
    <mergeCell ref="R3:R4"/>
    <mergeCell ref="B1:O1"/>
    <mergeCell ref="L2:O2"/>
    <mergeCell ref="B3:B4"/>
    <mergeCell ref="C3:C4"/>
    <mergeCell ref="D3:D4"/>
    <mergeCell ref="E3:G3"/>
    <mergeCell ref="H3:K3"/>
    <mergeCell ref="L3:M3"/>
    <mergeCell ref="N3:N4"/>
    <mergeCell ref="O3:O4"/>
  </mergeCells>
  <phoneticPr fontId="3"/>
  <dataValidations count="1">
    <dataValidation imeMode="off" allowBlank="1" showInputMessage="1" showErrorMessage="1" sqref="C5:C42 I21:O42 D5:D29 D37:D42 D31:D35 I5:O19 E5:H42"/>
  </dataValidations>
  <pageMargins left="0.39370078740157483" right="0.19685039370078741" top="0.59055118110236227" bottom="0.39370078740157483" header="0.51181102362204722" footer="0.19685039370078741"/>
  <pageSetup paperSize="9" scale="9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view="pageBreakPreview" zoomScaleNormal="100" zoomScaleSheetLayoutView="100" workbookViewId="0"/>
  </sheetViews>
  <sheetFormatPr defaultColWidth="9" defaultRowHeight="12"/>
  <cols>
    <col min="1" max="1" width="1.90625" style="412" customWidth="1"/>
    <col min="2" max="2" width="12.6328125" style="412" customWidth="1"/>
    <col min="3" max="3" width="4.6328125" style="412" customWidth="1"/>
    <col min="4" max="7" width="5.6328125" style="412" customWidth="1"/>
    <col min="8" max="8" width="6.6328125" style="412" customWidth="1"/>
    <col min="9" max="9" width="8.6328125" style="412" customWidth="1"/>
    <col min="10" max="13" width="6.6328125" style="412" customWidth="1"/>
    <col min="14" max="14" width="6.90625" style="412" customWidth="1"/>
    <col min="15" max="15" width="6.6328125" style="412" customWidth="1"/>
    <col min="16" max="16" width="0.6328125" style="412" customWidth="1"/>
    <col min="17" max="17" width="3.90625" style="412" customWidth="1"/>
    <col min="18" max="18" width="6.36328125" style="412" customWidth="1"/>
    <col min="19" max="16384" width="9" style="412"/>
  </cols>
  <sheetData>
    <row r="1" spans="1:19" ht="24" customHeight="1">
      <c r="B1" s="678" t="s">
        <v>716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</row>
    <row r="2" spans="1:19" ht="24" customHeight="1" thickBot="1"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83" t="s">
        <v>1207</v>
      </c>
      <c r="M2" s="683"/>
      <c r="N2" s="683"/>
      <c r="O2" s="683"/>
    </row>
    <row r="3" spans="1:19" ht="27" customHeight="1">
      <c r="B3" s="684" t="s">
        <v>717</v>
      </c>
      <c r="C3" s="848" t="s">
        <v>1211</v>
      </c>
      <c r="D3" s="848" t="s">
        <v>1212</v>
      </c>
      <c r="E3" s="688" t="s">
        <v>718</v>
      </c>
      <c r="F3" s="688"/>
      <c r="G3" s="688"/>
      <c r="H3" s="688" t="s">
        <v>719</v>
      </c>
      <c r="I3" s="688"/>
      <c r="J3" s="688"/>
      <c r="K3" s="688"/>
      <c r="L3" s="688" t="s">
        <v>720</v>
      </c>
      <c r="M3" s="688"/>
      <c r="N3" s="689" t="s">
        <v>721</v>
      </c>
      <c r="O3" s="691" t="s">
        <v>722</v>
      </c>
      <c r="R3" s="682" t="s">
        <v>956</v>
      </c>
    </row>
    <row r="4" spans="1:19" ht="51.75" customHeight="1">
      <c r="A4" s="413"/>
      <c r="B4" s="685"/>
      <c r="C4" s="849"/>
      <c r="D4" s="849"/>
      <c r="E4" s="650" t="s">
        <v>511</v>
      </c>
      <c r="F4" s="650" t="s">
        <v>723</v>
      </c>
      <c r="G4" s="650" t="s">
        <v>724</v>
      </c>
      <c r="H4" s="650" t="s">
        <v>675</v>
      </c>
      <c r="I4" s="650" t="s">
        <v>725</v>
      </c>
      <c r="J4" s="650" t="s">
        <v>726</v>
      </c>
      <c r="K4" s="650" t="s">
        <v>564</v>
      </c>
      <c r="L4" s="649" t="s">
        <v>727</v>
      </c>
      <c r="M4" s="649" t="s">
        <v>728</v>
      </c>
      <c r="N4" s="690"/>
      <c r="O4" s="692"/>
      <c r="R4" s="682"/>
    </row>
    <row r="5" spans="1:19" ht="24" customHeight="1">
      <c r="B5" s="651" t="s">
        <v>729</v>
      </c>
      <c r="C5" s="850">
        <v>21</v>
      </c>
      <c r="D5" s="616">
        <v>43</v>
      </c>
      <c r="E5" s="616">
        <f>F5+G5</f>
        <v>556</v>
      </c>
      <c r="F5" s="851">
        <v>281</v>
      </c>
      <c r="G5" s="851">
        <v>275</v>
      </c>
      <c r="H5" s="616">
        <v>40739</v>
      </c>
      <c r="I5" s="616">
        <v>14555</v>
      </c>
      <c r="J5" s="616">
        <v>17984</v>
      </c>
      <c r="K5" s="616">
        <v>8200</v>
      </c>
      <c r="L5" s="617" t="s">
        <v>730</v>
      </c>
      <c r="M5" s="616">
        <v>7272</v>
      </c>
      <c r="N5" s="616">
        <v>1227</v>
      </c>
      <c r="O5" s="618" t="s">
        <v>731</v>
      </c>
      <c r="R5" s="412">
        <v>531</v>
      </c>
      <c r="S5" s="412">
        <f>E5-R5</f>
        <v>25</v>
      </c>
    </row>
    <row r="6" spans="1:19" ht="24" customHeight="1">
      <c r="B6" s="654" t="s">
        <v>732</v>
      </c>
      <c r="C6" s="852">
        <v>8</v>
      </c>
      <c r="D6" s="619">
        <v>20</v>
      </c>
      <c r="E6" s="619">
        <f>F6+G6</f>
        <v>126</v>
      </c>
      <c r="F6" s="853">
        <v>71</v>
      </c>
      <c r="G6" s="853">
        <v>55</v>
      </c>
      <c r="H6" s="619">
        <v>36706</v>
      </c>
      <c r="I6" s="619">
        <v>25359</v>
      </c>
      <c r="J6" s="619">
        <v>11347</v>
      </c>
      <c r="K6" s="620" t="s">
        <v>733</v>
      </c>
      <c r="L6" s="620" t="s">
        <v>734</v>
      </c>
      <c r="M6" s="619">
        <v>6955</v>
      </c>
      <c r="N6" s="619">
        <v>1043</v>
      </c>
      <c r="O6" s="621" t="s">
        <v>734</v>
      </c>
      <c r="R6" s="412">
        <v>151</v>
      </c>
    </row>
    <row r="7" spans="1:19" ht="24" customHeight="1">
      <c r="B7" s="654" t="s">
        <v>735</v>
      </c>
      <c r="C7" s="852">
        <v>5</v>
      </c>
      <c r="D7" s="619">
        <v>14</v>
      </c>
      <c r="E7" s="619">
        <f t="shared" ref="E7:E22" si="0">F7+G7</f>
        <v>60</v>
      </c>
      <c r="F7" s="853">
        <v>33</v>
      </c>
      <c r="G7" s="853">
        <v>27</v>
      </c>
      <c r="H7" s="619">
        <v>6233</v>
      </c>
      <c r="I7" s="619">
        <v>6105</v>
      </c>
      <c r="J7" s="610" t="s">
        <v>771</v>
      </c>
      <c r="K7" s="619">
        <v>128</v>
      </c>
      <c r="L7" s="620" t="s">
        <v>736</v>
      </c>
      <c r="M7" s="619">
        <v>1640</v>
      </c>
      <c r="N7" s="619">
        <v>360</v>
      </c>
      <c r="O7" s="621" t="s">
        <v>737</v>
      </c>
      <c r="R7" s="412">
        <v>63</v>
      </c>
    </row>
    <row r="8" spans="1:19" ht="24" customHeight="1">
      <c r="B8" s="654" t="s">
        <v>738</v>
      </c>
      <c r="C8" s="852">
        <v>13</v>
      </c>
      <c r="D8" s="619">
        <v>31</v>
      </c>
      <c r="E8" s="619">
        <f t="shared" si="0"/>
        <v>339</v>
      </c>
      <c r="F8" s="853">
        <v>168</v>
      </c>
      <c r="G8" s="853">
        <v>171</v>
      </c>
      <c r="H8" s="619">
        <v>24489</v>
      </c>
      <c r="I8" s="619">
        <v>11829</v>
      </c>
      <c r="J8" s="619">
        <v>12660</v>
      </c>
      <c r="K8" s="620" t="s">
        <v>739</v>
      </c>
      <c r="L8" s="620" t="s">
        <v>740</v>
      </c>
      <c r="M8" s="619">
        <v>6654</v>
      </c>
      <c r="N8" s="619">
        <v>1103</v>
      </c>
      <c r="O8" s="621" t="s">
        <v>741</v>
      </c>
      <c r="R8" s="412">
        <v>380</v>
      </c>
    </row>
    <row r="9" spans="1:19" ht="24" customHeight="1">
      <c r="B9" s="654" t="s">
        <v>742</v>
      </c>
      <c r="C9" s="852">
        <v>19</v>
      </c>
      <c r="D9" s="619">
        <v>36</v>
      </c>
      <c r="E9" s="619">
        <f t="shared" si="0"/>
        <v>443</v>
      </c>
      <c r="F9" s="853">
        <v>241</v>
      </c>
      <c r="G9" s="853">
        <v>202</v>
      </c>
      <c r="H9" s="619">
        <v>35811</v>
      </c>
      <c r="I9" s="619">
        <v>17388</v>
      </c>
      <c r="J9" s="619">
        <v>18423</v>
      </c>
      <c r="K9" s="620" t="s">
        <v>743</v>
      </c>
      <c r="L9" s="620" t="s">
        <v>744</v>
      </c>
      <c r="M9" s="619">
        <v>5218</v>
      </c>
      <c r="N9" s="619">
        <v>1079</v>
      </c>
      <c r="O9" s="621" t="s">
        <v>744</v>
      </c>
      <c r="R9" s="412">
        <v>362</v>
      </c>
    </row>
    <row r="10" spans="1:19" ht="24" customHeight="1">
      <c r="B10" s="654" t="s">
        <v>745</v>
      </c>
      <c r="C10" s="852">
        <v>15</v>
      </c>
      <c r="D10" s="854">
        <v>30</v>
      </c>
      <c r="E10" s="619">
        <f t="shared" si="0"/>
        <v>275</v>
      </c>
      <c r="F10" s="853">
        <v>132</v>
      </c>
      <c r="G10" s="853">
        <v>143</v>
      </c>
      <c r="H10" s="619">
        <v>34844</v>
      </c>
      <c r="I10" s="619">
        <v>17633</v>
      </c>
      <c r="J10" s="619">
        <v>17211</v>
      </c>
      <c r="K10" s="620" t="s">
        <v>743</v>
      </c>
      <c r="L10" s="620" t="s">
        <v>746</v>
      </c>
      <c r="M10" s="619">
        <v>4918</v>
      </c>
      <c r="N10" s="619">
        <v>1118</v>
      </c>
      <c r="O10" s="621" t="s">
        <v>746</v>
      </c>
      <c r="R10" s="412">
        <v>264</v>
      </c>
    </row>
    <row r="11" spans="1:19" ht="24" customHeight="1">
      <c r="B11" s="654" t="s">
        <v>747</v>
      </c>
      <c r="C11" s="852">
        <v>5</v>
      </c>
      <c r="D11" s="619">
        <v>12</v>
      </c>
      <c r="E11" s="619">
        <f t="shared" si="0"/>
        <v>40</v>
      </c>
      <c r="F11" s="853">
        <v>20</v>
      </c>
      <c r="G11" s="853">
        <v>20</v>
      </c>
      <c r="H11" s="619">
        <v>19911</v>
      </c>
      <c r="I11" s="619">
        <v>7939</v>
      </c>
      <c r="J11" s="619">
        <v>11972</v>
      </c>
      <c r="K11" s="620" t="s">
        <v>748</v>
      </c>
      <c r="L11" s="620" t="s">
        <v>749</v>
      </c>
      <c r="M11" s="619">
        <v>3809</v>
      </c>
      <c r="N11" s="619">
        <v>1184</v>
      </c>
      <c r="O11" s="621" t="s">
        <v>749</v>
      </c>
      <c r="R11" s="412">
        <v>62</v>
      </c>
      <c r="S11" s="412">
        <f>E11-R11</f>
        <v>-22</v>
      </c>
    </row>
    <row r="12" spans="1:19" ht="24" customHeight="1">
      <c r="B12" s="654" t="s">
        <v>750</v>
      </c>
      <c r="C12" s="852">
        <v>8</v>
      </c>
      <c r="D12" s="619">
        <v>23</v>
      </c>
      <c r="E12" s="619">
        <f t="shared" si="0"/>
        <v>136</v>
      </c>
      <c r="F12" s="853">
        <v>79</v>
      </c>
      <c r="G12" s="853">
        <v>57</v>
      </c>
      <c r="H12" s="619">
        <v>35000</v>
      </c>
      <c r="I12" s="619">
        <v>19042</v>
      </c>
      <c r="J12" s="619">
        <v>15958</v>
      </c>
      <c r="K12" s="620" t="s">
        <v>748</v>
      </c>
      <c r="L12" s="620" t="s">
        <v>751</v>
      </c>
      <c r="M12" s="619">
        <v>5761</v>
      </c>
      <c r="N12" s="619">
        <v>1181</v>
      </c>
      <c r="O12" s="621" t="s">
        <v>752</v>
      </c>
      <c r="R12" s="412">
        <v>176</v>
      </c>
    </row>
    <row r="13" spans="1:19" ht="24" customHeight="1">
      <c r="B13" s="654" t="s">
        <v>753</v>
      </c>
      <c r="C13" s="852">
        <v>19</v>
      </c>
      <c r="D13" s="855">
        <v>39.5</v>
      </c>
      <c r="E13" s="619">
        <f t="shared" si="0"/>
        <v>392</v>
      </c>
      <c r="F13" s="853">
        <v>196</v>
      </c>
      <c r="G13" s="853">
        <v>196</v>
      </c>
      <c r="H13" s="619">
        <v>25627</v>
      </c>
      <c r="I13" s="619">
        <v>13768</v>
      </c>
      <c r="J13" s="619">
        <v>11859</v>
      </c>
      <c r="K13" s="620" t="s">
        <v>748</v>
      </c>
      <c r="L13" s="620" t="s">
        <v>902</v>
      </c>
      <c r="M13" s="619">
        <v>5784</v>
      </c>
      <c r="N13" s="619">
        <v>1886</v>
      </c>
      <c r="O13" s="621" t="s">
        <v>1168</v>
      </c>
      <c r="R13" s="412">
        <v>334</v>
      </c>
    </row>
    <row r="14" spans="1:19" ht="24" customHeight="1">
      <c r="B14" s="654" t="s">
        <v>754</v>
      </c>
      <c r="C14" s="852">
        <v>5</v>
      </c>
      <c r="D14" s="620">
        <v>8</v>
      </c>
      <c r="E14" s="619">
        <f t="shared" si="0"/>
        <v>6</v>
      </c>
      <c r="F14" s="853">
        <v>6</v>
      </c>
      <c r="G14" s="853">
        <v>0</v>
      </c>
      <c r="H14" s="693" t="s">
        <v>906</v>
      </c>
      <c r="I14" s="694"/>
      <c r="J14" s="694"/>
      <c r="K14" s="694"/>
      <c r="L14" s="694"/>
      <c r="M14" s="694"/>
      <c r="N14" s="694"/>
      <c r="O14" s="695"/>
      <c r="R14" s="412">
        <v>8</v>
      </c>
      <c r="S14" s="412">
        <f>E14-R14</f>
        <v>-2</v>
      </c>
    </row>
    <row r="15" spans="1:19" ht="24" customHeight="1">
      <c r="B15" s="654" t="s">
        <v>755</v>
      </c>
      <c r="C15" s="852">
        <v>4</v>
      </c>
      <c r="D15" s="619">
        <v>10</v>
      </c>
      <c r="E15" s="619">
        <f t="shared" si="0"/>
        <v>71</v>
      </c>
      <c r="F15" s="853">
        <v>31</v>
      </c>
      <c r="G15" s="853">
        <v>40</v>
      </c>
      <c r="H15" s="619">
        <v>24759</v>
      </c>
      <c r="I15" s="619">
        <v>11610</v>
      </c>
      <c r="J15" s="619">
        <v>4833</v>
      </c>
      <c r="K15" s="619">
        <v>8316</v>
      </c>
      <c r="L15" s="620" t="s">
        <v>752</v>
      </c>
      <c r="M15" s="619">
        <v>3352</v>
      </c>
      <c r="N15" s="619">
        <v>1701</v>
      </c>
      <c r="O15" s="621" t="s">
        <v>903</v>
      </c>
      <c r="R15" s="412">
        <v>92</v>
      </c>
    </row>
    <row r="16" spans="1:19" ht="24" customHeight="1">
      <c r="B16" s="654" t="s">
        <v>529</v>
      </c>
      <c r="C16" s="852">
        <v>9</v>
      </c>
      <c r="D16" s="854">
        <v>22</v>
      </c>
      <c r="E16" s="619">
        <f t="shared" si="0"/>
        <v>132</v>
      </c>
      <c r="F16" s="853">
        <v>66</v>
      </c>
      <c r="G16" s="853">
        <v>66</v>
      </c>
      <c r="H16" s="619">
        <v>34814</v>
      </c>
      <c r="I16" s="619">
        <v>13216</v>
      </c>
      <c r="J16" s="619">
        <v>20436</v>
      </c>
      <c r="K16" s="619">
        <v>1162</v>
      </c>
      <c r="L16" s="620" t="s">
        <v>756</v>
      </c>
      <c r="M16" s="619">
        <v>4729</v>
      </c>
      <c r="N16" s="619">
        <v>1537</v>
      </c>
      <c r="O16" s="621" t="s">
        <v>1174</v>
      </c>
      <c r="R16" s="412">
        <v>188</v>
      </c>
    </row>
    <row r="17" spans="2:18" ht="24" customHeight="1">
      <c r="B17" s="654" t="s">
        <v>757</v>
      </c>
      <c r="C17" s="852">
        <v>6</v>
      </c>
      <c r="D17" s="619">
        <v>19</v>
      </c>
      <c r="E17" s="619">
        <f t="shared" si="0"/>
        <v>113</v>
      </c>
      <c r="F17" s="853">
        <v>58</v>
      </c>
      <c r="G17" s="853">
        <v>55</v>
      </c>
      <c r="H17" s="619">
        <v>23524</v>
      </c>
      <c r="I17" s="619">
        <v>5773</v>
      </c>
      <c r="J17" s="619">
        <v>16431</v>
      </c>
      <c r="K17" s="619">
        <v>1320</v>
      </c>
      <c r="L17" s="620" t="s">
        <v>758</v>
      </c>
      <c r="M17" s="619">
        <v>3362</v>
      </c>
      <c r="N17" s="619">
        <v>1403</v>
      </c>
      <c r="O17" s="621" t="s">
        <v>756</v>
      </c>
      <c r="R17" s="412">
        <v>114</v>
      </c>
    </row>
    <row r="18" spans="2:18" ht="24" customHeight="1">
      <c r="B18" s="654" t="s">
        <v>759</v>
      </c>
      <c r="C18" s="852">
        <v>5</v>
      </c>
      <c r="D18" s="619">
        <v>14</v>
      </c>
      <c r="E18" s="619">
        <f t="shared" si="0"/>
        <v>76</v>
      </c>
      <c r="F18" s="853">
        <v>38</v>
      </c>
      <c r="G18" s="853">
        <v>38</v>
      </c>
      <c r="H18" s="619">
        <v>29310</v>
      </c>
      <c r="I18" s="619">
        <v>16897</v>
      </c>
      <c r="J18" s="619">
        <v>10347</v>
      </c>
      <c r="K18" s="619">
        <v>2066</v>
      </c>
      <c r="L18" s="620" t="s">
        <v>760</v>
      </c>
      <c r="M18" s="619">
        <v>4399</v>
      </c>
      <c r="N18" s="619">
        <v>1952</v>
      </c>
      <c r="O18" s="621" t="s">
        <v>761</v>
      </c>
      <c r="R18" s="412">
        <v>115</v>
      </c>
    </row>
    <row r="19" spans="2:18" ht="24" customHeight="1">
      <c r="B19" s="654" t="s">
        <v>762</v>
      </c>
      <c r="C19" s="852">
        <v>10</v>
      </c>
      <c r="D19" s="856">
        <v>24.5</v>
      </c>
      <c r="E19" s="619">
        <f t="shared" si="0"/>
        <v>159</v>
      </c>
      <c r="F19" s="853">
        <v>75</v>
      </c>
      <c r="G19" s="853">
        <v>84</v>
      </c>
      <c r="H19" s="622">
        <v>46469</v>
      </c>
      <c r="I19" s="622">
        <v>11032</v>
      </c>
      <c r="J19" s="622">
        <v>23159</v>
      </c>
      <c r="K19" s="622">
        <v>12278</v>
      </c>
      <c r="L19" s="620" t="s">
        <v>1130</v>
      </c>
      <c r="M19" s="622">
        <v>4212</v>
      </c>
      <c r="N19" s="622">
        <v>1714</v>
      </c>
      <c r="O19" s="623" t="s">
        <v>904</v>
      </c>
      <c r="R19" s="412">
        <v>222</v>
      </c>
    </row>
    <row r="20" spans="2:18" ht="24" customHeight="1">
      <c r="B20" s="654" t="s">
        <v>763</v>
      </c>
      <c r="C20" s="852">
        <v>2</v>
      </c>
      <c r="D20" s="854">
        <v>9</v>
      </c>
      <c r="E20" s="619">
        <f t="shared" si="0"/>
        <v>6</v>
      </c>
      <c r="F20" s="853">
        <v>2</v>
      </c>
      <c r="G20" s="853">
        <v>4</v>
      </c>
      <c r="H20" s="619">
        <v>3006</v>
      </c>
      <c r="I20" s="619">
        <v>1948</v>
      </c>
      <c r="J20" s="619">
        <v>684</v>
      </c>
      <c r="K20" s="619">
        <v>374</v>
      </c>
      <c r="L20" s="620" t="s">
        <v>764</v>
      </c>
      <c r="M20" s="619">
        <v>1425</v>
      </c>
      <c r="N20" s="619">
        <v>736</v>
      </c>
      <c r="O20" s="621" t="s">
        <v>765</v>
      </c>
      <c r="R20" s="412">
        <v>11</v>
      </c>
    </row>
    <row r="21" spans="2:18" ht="24" customHeight="1">
      <c r="B21" s="666" t="s">
        <v>766</v>
      </c>
      <c r="C21" s="852">
        <v>1</v>
      </c>
      <c r="D21" s="619">
        <v>7</v>
      </c>
      <c r="E21" s="619">
        <f t="shared" si="0"/>
        <v>2</v>
      </c>
      <c r="F21" s="853">
        <v>2</v>
      </c>
      <c r="G21" s="853">
        <v>0</v>
      </c>
      <c r="H21" s="619">
        <v>5056</v>
      </c>
      <c r="I21" s="619">
        <v>1666</v>
      </c>
      <c r="J21" s="619">
        <v>1598</v>
      </c>
      <c r="K21" s="619">
        <v>1792</v>
      </c>
      <c r="L21" s="620" t="s">
        <v>767</v>
      </c>
      <c r="M21" s="619">
        <v>1278</v>
      </c>
      <c r="N21" s="619">
        <v>669</v>
      </c>
      <c r="O21" s="621" t="s">
        <v>743</v>
      </c>
      <c r="R21" s="412">
        <v>2</v>
      </c>
    </row>
    <row r="22" spans="2:18" ht="24" customHeight="1">
      <c r="B22" s="666" t="s">
        <v>768</v>
      </c>
      <c r="C22" s="852">
        <v>1</v>
      </c>
      <c r="D22" s="619">
        <v>7</v>
      </c>
      <c r="E22" s="619">
        <f t="shared" si="0"/>
        <v>4</v>
      </c>
      <c r="F22" s="853">
        <v>2</v>
      </c>
      <c r="G22" s="853">
        <v>2</v>
      </c>
      <c r="H22" s="619">
        <v>736</v>
      </c>
      <c r="I22" s="620" t="s">
        <v>769</v>
      </c>
      <c r="J22" s="624" t="s">
        <v>771</v>
      </c>
      <c r="K22" s="619">
        <v>736</v>
      </c>
      <c r="L22" s="620" t="s">
        <v>770</v>
      </c>
      <c r="M22" s="619">
        <v>1443</v>
      </c>
      <c r="N22" s="625">
        <v>813</v>
      </c>
      <c r="O22" s="621" t="s">
        <v>771</v>
      </c>
      <c r="R22" s="412">
        <v>2</v>
      </c>
    </row>
    <row r="23" spans="2:18" ht="24" customHeight="1">
      <c r="B23" s="666" t="s">
        <v>772</v>
      </c>
      <c r="C23" s="852">
        <v>5</v>
      </c>
      <c r="D23" s="854">
        <v>12</v>
      </c>
      <c r="E23" s="626">
        <f>F23+G23</f>
        <v>42</v>
      </c>
      <c r="F23" s="857">
        <v>23</v>
      </c>
      <c r="G23" s="857">
        <v>19</v>
      </c>
      <c r="H23" s="626">
        <v>9985</v>
      </c>
      <c r="I23" s="627">
        <v>5214</v>
      </c>
      <c r="J23" s="626">
        <v>4771</v>
      </c>
      <c r="K23" s="626"/>
      <c r="L23" s="627" t="s">
        <v>756</v>
      </c>
      <c r="M23" s="626">
        <v>2334</v>
      </c>
      <c r="N23" s="628">
        <v>1224</v>
      </c>
      <c r="O23" s="621" t="s">
        <v>773</v>
      </c>
      <c r="R23" s="412">
        <v>50</v>
      </c>
    </row>
    <row r="24" spans="2:18" ht="24" customHeight="1" thickBot="1">
      <c r="B24" s="669" t="s">
        <v>675</v>
      </c>
      <c r="C24" s="858">
        <f>SUM(C5:C23)</f>
        <v>161</v>
      </c>
      <c r="D24" s="859">
        <f>SUM(D5:D23)</f>
        <v>381</v>
      </c>
      <c r="E24" s="860">
        <f>SUM(E5:E23)</f>
        <v>2978</v>
      </c>
      <c r="F24" s="860">
        <f>SUM(F5:F23)</f>
        <v>1524</v>
      </c>
      <c r="G24" s="860">
        <f>SUM(G5:G23)</f>
        <v>1454</v>
      </c>
      <c r="H24" s="629" t="s">
        <v>774</v>
      </c>
      <c r="I24" s="629" t="s">
        <v>774</v>
      </c>
      <c r="J24" s="629" t="s">
        <v>774</v>
      </c>
      <c r="K24" s="629" t="s">
        <v>774</v>
      </c>
      <c r="L24" s="629" t="s">
        <v>774</v>
      </c>
      <c r="M24" s="629" t="s">
        <v>774</v>
      </c>
      <c r="N24" s="629" t="s">
        <v>774</v>
      </c>
      <c r="O24" s="630" t="s">
        <v>774</v>
      </c>
      <c r="R24" s="412">
        <f>SUM(R5:R23)</f>
        <v>3127</v>
      </c>
    </row>
    <row r="25" spans="2:18" ht="9" customHeight="1">
      <c r="B25" s="639"/>
      <c r="C25" s="673"/>
      <c r="D25" s="673"/>
      <c r="E25" s="673"/>
      <c r="F25" s="673"/>
      <c r="G25" s="673"/>
      <c r="H25" s="674"/>
      <c r="I25" s="674"/>
      <c r="J25" s="674"/>
      <c r="K25" s="674"/>
      <c r="L25" s="674"/>
      <c r="M25" s="674"/>
      <c r="N25" s="674"/>
      <c r="O25" s="674"/>
    </row>
    <row r="26" spans="2:18" ht="18" customHeight="1">
      <c r="B26" s="677" t="s">
        <v>775</v>
      </c>
      <c r="C26" s="673"/>
      <c r="D26" s="673"/>
      <c r="E26" s="673"/>
      <c r="F26" s="673"/>
      <c r="G26" s="673"/>
      <c r="H26" s="674"/>
      <c r="I26" s="674"/>
      <c r="J26" s="674"/>
      <c r="K26" s="674"/>
      <c r="L26" s="674"/>
      <c r="M26" s="674"/>
      <c r="N26" s="674"/>
      <c r="O26" s="674"/>
    </row>
    <row r="27" spans="2:18" ht="18" customHeight="1">
      <c r="B27" s="677" t="s">
        <v>977</v>
      </c>
      <c r="C27" s="673"/>
      <c r="D27" s="673"/>
      <c r="E27" s="673"/>
      <c r="F27" s="673"/>
      <c r="G27" s="673"/>
      <c r="H27" s="674"/>
      <c r="I27" s="674"/>
      <c r="J27" s="674"/>
      <c r="K27" s="861"/>
      <c r="L27" s="861"/>
      <c r="M27" s="674"/>
      <c r="N27" s="674"/>
      <c r="O27" s="674"/>
    </row>
    <row r="28" spans="2:18" ht="18" customHeight="1">
      <c r="B28" s="677" t="s">
        <v>896</v>
      </c>
      <c r="C28" s="673"/>
      <c r="D28" s="673"/>
      <c r="E28" s="673"/>
      <c r="F28" s="673"/>
      <c r="G28" s="673"/>
      <c r="H28" s="674"/>
      <c r="I28" s="674"/>
      <c r="J28" s="674"/>
      <c r="K28" s="861"/>
      <c r="L28" s="674"/>
      <c r="M28" s="674"/>
      <c r="N28" s="674"/>
      <c r="O28" s="674"/>
    </row>
    <row r="29" spans="2:18" ht="18" customHeight="1">
      <c r="B29" s="677" t="s">
        <v>1210</v>
      </c>
      <c r="C29" s="647"/>
      <c r="D29" s="647"/>
      <c r="E29" s="647"/>
      <c r="F29" s="647"/>
      <c r="G29" s="677"/>
      <c r="H29" s="647"/>
      <c r="I29" s="647"/>
      <c r="J29" s="647"/>
      <c r="K29" s="862"/>
      <c r="L29" s="647"/>
      <c r="M29" s="647"/>
      <c r="N29" s="647"/>
      <c r="O29" s="647"/>
    </row>
    <row r="30" spans="2:18" ht="18" customHeight="1"/>
  </sheetData>
  <mergeCells count="12">
    <mergeCell ref="R3:R4"/>
    <mergeCell ref="H14:O14"/>
    <mergeCell ref="B1:O1"/>
    <mergeCell ref="L2:O2"/>
    <mergeCell ref="B3:B4"/>
    <mergeCell ref="C3:C4"/>
    <mergeCell ref="D3:D4"/>
    <mergeCell ref="E3:G3"/>
    <mergeCell ref="H3:K3"/>
    <mergeCell ref="L3:M3"/>
    <mergeCell ref="N3:N4"/>
    <mergeCell ref="O3:O4"/>
  </mergeCells>
  <phoneticPr fontId="3"/>
  <dataValidations count="1">
    <dataValidation imeMode="off" allowBlank="1" showInputMessage="1" showErrorMessage="1" sqref="I5:O13 C5:H28 I15:O28"/>
  </dataValidations>
  <pageMargins left="0.39370078740157483" right="0.39370078740157483" top="0.78740157480314965" bottom="0.59055118110236227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4"/>
  <cols>
    <col min="1" max="1" width="1.90625" style="393" customWidth="1"/>
    <col min="2" max="3" width="15.6328125" style="393" customWidth="1"/>
    <col min="4" max="8" width="10.6328125" style="393" customWidth="1"/>
    <col min="9" max="11" width="6.90625" style="393" customWidth="1"/>
    <col min="12" max="12" width="10.6328125" style="393" customWidth="1"/>
    <col min="13" max="13" width="26" style="393" customWidth="1"/>
    <col min="14" max="16384" width="9" style="393"/>
  </cols>
  <sheetData>
    <row r="1" spans="2:12" ht="24" customHeight="1">
      <c r="B1" s="703" t="s">
        <v>933</v>
      </c>
      <c r="C1" s="703"/>
      <c r="D1" s="703"/>
      <c r="E1" s="703"/>
      <c r="F1" s="703"/>
      <c r="G1" s="703"/>
      <c r="H1" s="703"/>
      <c r="I1" s="392"/>
      <c r="J1" s="392"/>
      <c r="K1" s="392"/>
      <c r="L1" s="392"/>
    </row>
    <row r="2" spans="2:12" ht="24" customHeight="1" thickBot="1">
      <c r="C2" s="394"/>
      <c r="D2" s="394"/>
      <c r="E2" s="394"/>
      <c r="F2" s="395"/>
      <c r="H2" s="395" t="s">
        <v>1203</v>
      </c>
      <c r="I2" s="396"/>
      <c r="J2" s="394"/>
      <c r="K2" s="394"/>
      <c r="L2" s="397"/>
    </row>
    <row r="3" spans="2:12" ht="19.5" customHeight="1">
      <c r="B3" s="704" t="s">
        <v>932</v>
      </c>
      <c r="C3" s="707" t="s">
        <v>712</v>
      </c>
      <c r="D3" s="705" t="s">
        <v>914</v>
      </c>
      <c r="E3" s="707" t="s">
        <v>915</v>
      </c>
      <c r="F3" s="707"/>
      <c r="G3" s="707"/>
      <c r="H3" s="697" t="s">
        <v>973</v>
      </c>
    </row>
    <row r="4" spans="2:12" ht="19.5" customHeight="1" thickBot="1">
      <c r="B4" s="709"/>
      <c r="C4" s="708"/>
      <c r="D4" s="706"/>
      <c r="E4" s="398" t="s">
        <v>626</v>
      </c>
      <c r="F4" s="398" t="s">
        <v>627</v>
      </c>
      <c r="G4" s="398" t="s">
        <v>628</v>
      </c>
      <c r="H4" s="698"/>
    </row>
    <row r="5" spans="2:12" ht="17.5" customHeight="1">
      <c r="B5" s="704" t="s">
        <v>916</v>
      </c>
      <c r="C5" s="399" t="s">
        <v>931</v>
      </c>
      <c r="D5" s="400">
        <v>7</v>
      </c>
      <c r="E5" s="401">
        <v>1039</v>
      </c>
      <c r="F5" s="402">
        <v>549</v>
      </c>
      <c r="G5" s="402">
        <v>490</v>
      </c>
      <c r="H5" s="403">
        <v>60</v>
      </c>
    </row>
    <row r="6" spans="2:12" ht="17.5" customHeight="1">
      <c r="B6" s="696"/>
      <c r="C6" s="404" t="s">
        <v>713</v>
      </c>
      <c r="D6" s="64">
        <v>4</v>
      </c>
      <c r="E6" s="58">
        <v>293</v>
      </c>
      <c r="F6" s="58">
        <v>70</v>
      </c>
      <c r="G6" s="58">
        <v>223</v>
      </c>
      <c r="H6" s="61">
        <v>27</v>
      </c>
    </row>
    <row r="7" spans="2:12" ht="17.5" customHeight="1">
      <c r="B7" s="696" t="s">
        <v>917</v>
      </c>
      <c r="C7" s="405" t="s">
        <v>931</v>
      </c>
      <c r="D7" s="406">
        <v>11</v>
      </c>
      <c r="E7" s="54">
        <v>1310</v>
      </c>
      <c r="F7" s="55">
        <v>696</v>
      </c>
      <c r="G7" s="55">
        <v>614</v>
      </c>
      <c r="H7" s="407">
        <v>89</v>
      </c>
    </row>
    <row r="8" spans="2:12" ht="17.5" customHeight="1">
      <c r="B8" s="696"/>
      <c r="C8" s="404" t="s">
        <v>713</v>
      </c>
      <c r="D8" s="408">
        <v>4</v>
      </c>
      <c r="E8" s="58">
        <v>293</v>
      </c>
      <c r="F8" s="58">
        <v>64</v>
      </c>
      <c r="G8" s="58">
        <v>229</v>
      </c>
      <c r="H8" s="409">
        <v>28</v>
      </c>
    </row>
    <row r="9" spans="2:12" ht="17.5" customHeight="1">
      <c r="B9" s="696" t="s">
        <v>918</v>
      </c>
      <c r="C9" s="405" t="s">
        <v>931</v>
      </c>
      <c r="D9" s="62">
        <v>11</v>
      </c>
      <c r="E9" s="54">
        <f>SUM(F9:G9)</f>
        <v>1309</v>
      </c>
      <c r="F9" s="55">
        <v>684</v>
      </c>
      <c r="G9" s="55">
        <v>625</v>
      </c>
      <c r="H9" s="59">
        <v>85</v>
      </c>
    </row>
    <row r="10" spans="2:12" ht="17.5" customHeight="1">
      <c r="B10" s="696"/>
      <c r="C10" s="404" t="s">
        <v>713</v>
      </c>
      <c r="D10" s="64">
        <v>4</v>
      </c>
      <c r="E10" s="58">
        <v>281</v>
      </c>
      <c r="F10" s="58">
        <v>59</v>
      </c>
      <c r="G10" s="58">
        <v>222</v>
      </c>
      <c r="H10" s="61">
        <v>27</v>
      </c>
    </row>
    <row r="11" spans="2:12" ht="17.5" customHeight="1">
      <c r="B11" s="696" t="s">
        <v>919</v>
      </c>
      <c r="C11" s="405" t="s">
        <v>931</v>
      </c>
      <c r="D11" s="406">
        <v>11</v>
      </c>
      <c r="E11" s="54">
        <v>1240</v>
      </c>
      <c r="F11" s="55">
        <v>614</v>
      </c>
      <c r="G11" s="55">
        <v>626</v>
      </c>
      <c r="H11" s="407">
        <v>88</v>
      </c>
    </row>
    <row r="12" spans="2:12" ht="17.5" customHeight="1">
      <c r="B12" s="696"/>
      <c r="C12" s="404" t="s">
        <v>713</v>
      </c>
      <c r="D12" s="408">
        <v>4</v>
      </c>
      <c r="E12" s="58">
        <v>248</v>
      </c>
      <c r="F12" s="58">
        <v>60</v>
      </c>
      <c r="G12" s="58">
        <v>188</v>
      </c>
      <c r="H12" s="409">
        <v>21</v>
      </c>
    </row>
    <row r="13" spans="2:12" ht="17.5" customHeight="1">
      <c r="B13" s="696" t="s">
        <v>920</v>
      </c>
      <c r="C13" s="405" t="s">
        <v>931</v>
      </c>
      <c r="D13" s="62">
        <v>11</v>
      </c>
      <c r="E13" s="54">
        <v>1140</v>
      </c>
      <c r="F13" s="55">
        <v>576</v>
      </c>
      <c r="G13" s="55">
        <v>564</v>
      </c>
      <c r="H13" s="59">
        <v>85</v>
      </c>
    </row>
    <row r="14" spans="2:12" ht="17.5" customHeight="1">
      <c r="B14" s="696"/>
      <c r="C14" s="404" t="s">
        <v>713</v>
      </c>
      <c r="D14" s="64">
        <v>4</v>
      </c>
      <c r="E14" s="58">
        <v>250</v>
      </c>
      <c r="F14" s="58">
        <v>68</v>
      </c>
      <c r="G14" s="58">
        <v>182</v>
      </c>
      <c r="H14" s="61">
        <v>23</v>
      </c>
    </row>
    <row r="15" spans="2:12" ht="17.5" customHeight="1">
      <c r="B15" s="696" t="s">
        <v>921</v>
      </c>
      <c r="C15" s="405" t="s">
        <v>931</v>
      </c>
      <c r="D15" s="406">
        <v>11</v>
      </c>
      <c r="E15" s="54">
        <v>1122</v>
      </c>
      <c r="F15" s="55">
        <v>558</v>
      </c>
      <c r="G15" s="55">
        <v>564</v>
      </c>
      <c r="H15" s="407">
        <v>86</v>
      </c>
    </row>
    <row r="16" spans="2:12" ht="17.5" customHeight="1">
      <c r="B16" s="696"/>
      <c r="C16" s="404" t="s">
        <v>713</v>
      </c>
      <c r="D16" s="408">
        <v>4</v>
      </c>
      <c r="E16" s="58">
        <v>257</v>
      </c>
      <c r="F16" s="58">
        <v>71</v>
      </c>
      <c r="G16" s="58">
        <v>186</v>
      </c>
      <c r="H16" s="409">
        <v>23</v>
      </c>
    </row>
    <row r="17" spans="2:8" ht="17.5" customHeight="1">
      <c r="B17" s="696" t="s">
        <v>922</v>
      </c>
      <c r="C17" s="405" t="s">
        <v>931</v>
      </c>
      <c r="D17" s="62">
        <v>11</v>
      </c>
      <c r="E17" s="54">
        <v>1119</v>
      </c>
      <c r="F17" s="55">
        <v>591</v>
      </c>
      <c r="G17" s="55">
        <v>528</v>
      </c>
      <c r="H17" s="59">
        <v>83</v>
      </c>
    </row>
    <row r="18" spans="2:8" ht="17.5" customHeight="1">
      <c r="B18" s="696"/>
      <c r="C18" s="404" t="s">
        <v>713</v>
      </c>
      <c r="D18" s="64">
        <v>3</v>
      </c>
      <c r="E18" s="58">
        <v>261</v>
      </c>
      <c r="F18" s="58">
        <v>68</v>
      </c>
      <c r="G18" s="58">
        <v>193</v>
      </c>
      <c r="H18" s="61">
        <v>22</v>
      </c>
    </row>
    <row r="19" spans="2:8" ht="17.5" customHeight="1">
      <c r="B19" s="696" t="s">
        <v>923</v>
      </c>
      <c r="C19" s="405" t="s">
        <v>931</v>
      </c>
      <c r="D19" s="406">
        <v>12</v>
      </c>
      <c r="E19" s="54">
        <v>1178</v>
      </c>
      <c r="F19" s="55">
        <v>630</v>
      </c>
      <c r="G19" s="55">
        <v>548</v>
      </c>
      <c r="H19" s="407">
        <v>87</v>
      </c>
    </row>
    <row r="20" spans="2:8" ht="17.5" customHeight="1">
      <c r="B20" s="696"/>
      <c r="C20" s="404" t="s">
        <v>713</v>
      </c>
      <c r="D20" s="408">
        <v>3</v>
      </c>
      <c r="E20" s="58">
        <v>256</v>
      </c>
      <c r="F20" s="58">
        <v>66</v>
      </c>
      <c r="G20" s="58">
        <v>190</v>
      </c>
      <c r="H20" s="409">
        <v>22</v>
      </c>
    </row>
    <row r="21" spans="2:8" ht="17.5" customHeight="1">
      <c r="B21" s="696" t="s">
        <v>924</v>
      </c>
      <c r="C21" s="405" t="s">
        <v>931</v>
      </c>
      <c r="D21" s="62">
        <v>12</v>
      </c>
      <c r="E21" s="54">
        <v>1245</v>
      </c>
      <c r="F21" s="55">
        <v>666</v>
      </c>
      <c r="G21" s="55">
        <v>579</v>
      </c>
      <c r="H21" s="59">
        <v>89</v>
      </c>
    </row>
    <row r="22" spans="2:8" ht="17.5" customHeight="1">
      <c r="B22" s="696"/>
      <c r="C22" s="404" t="s">
        <v>713</v>
      </c>
      <c r="D22" s="64">
        <v>3</v>
      </c>
      <c r="E22" s="58">
        <v>248</v>
      </c>
      <c r="F22" s="58">
        <v>62</v>
      </c>
      <c r="G22" s="58">
        <v>186</v>
      </c>
      <c r="H22" s="61">
        <v>25</v>
      </c>
    </row>
    <row r="23" spans="2:8" ht="17.5" customHeight="1">
      <c r="B23" s="696" t="s">
        <v>925</v>
      </c>
      <c r="C23" s="405" t="s">
        <v>931</v>
      </c>
      <c r="D23" s="406">
        <v>12</v>
      </c>
      <c r="E23" s="54">
        <v>1236</v>
      </c>
      <c r="F23" s="55">
        <v>630</v>
      </c>
      <c r="G23" s="55">
        <v>606</v>
      </c>
      <c r="H23" s="407">
        <v>90</v>
      </c>
    </row>
    <row r="24" spans="2:8" ht="17.5" customHeight="1">
      <c r="B24" s="696"/>
      <c r="C24" s="404" t="s">
        <v>713</v>
      </c>
      <c r="D24" s="408">
        <v>3</v>
      </c>
      <c r="E24" s="58">
        <v>238</v>
      </c>
      <c r="F24" s="58">
        <v>60</v>
      </c>
      <c r="G24" s="58">
        <v>178</v>
      </c>
      <c r="H24" s="409">
        <v>25</v>
      </c>
    </row>
    <row r="25" spans="2:8" ht="17.5" customHeight="1">
      <c r="B25" s="696" t="s">
        <v>926</v>
      </c>
      <c r="C25" s="405" t="s">
        <v>931</v>
      </c>
      <c r="D25" s="62">
        <v>12</v>
      </c>
      <c r="E25" s="54">
        <v>1263</v>
      </c>
      <c r="F25" s="55">
        <v>624</v>
      </c>
      <c r="G25" s="55">
        <v>639</v>
      </c>
      <c r="H25" s="59">
        <v>97</v>
      </c>
    </row>
    <row r="26" spans="2:8" ht="17.5" customHeight="1">
      <c r="B26" s="696"/>
      <c r="C26" s="404" t="s">
        <v>714</v>
      </c>
      <c r="D26" s="63" t="s">
        <v>400</v>
      </c>
      <c r="E26" s="56" t="s">
        <v>401</v>
      </c>
      <c r="F26" s="57" t="s">
        <v>401</v>
      </c>
      <c r="G26" s="57" t="s">
        <v>401</v>
      </c>
      <c r="H26" s="60" t="s">
        <v>401</v>
      </c>
    </row>
    <row r="27" spans="2:8" ht="17.5" customHeight="1">
      <c r="B27" s="696"/>
      <c r="C27" s="404" t="s">
        <v>713</v>
      </c>
      <c r="D27" s="64">
        <v>3</v>
      </c>
      <c r="E27" s="58">
        <v>235</v>
      </c>
      <c r="F27" s="58">
        <v>60</v>
      </c>
      <c r="G27" s="58">
        <v>175</v>
      </c>
      <c r="H27" s="61">
        <v>21</v>
      </c>
    </row>
    <row r="28" spans="2:8" ht="17.5" customHeight="1">
      <c r="B28" s="696" t="s">
        <v>927</v>
      </c>
      <c r="C28" s="405" t="s">
        <v>931</v>
      </c>
      <c r="D28" s="406">
        <v>4</v>
      </c>
      <c r="E28" s="54">
        <v>297</v>
      </c>
      <c r="F28" s="55">
        <v>151</v>
      </c>
      <c r="G28" s="55">
        <v>146</v>
      </c>
      <c r="H28" s="407">
        <v>24</v>
      </c>
    </row>
    <row r="29" spans="2:8" ht="17.5" customHeight="1">
      <c r="B29" s="696"/>
      <c r="C29" s="404" t="s">
        <v>714</v>
      </c>
      <c r="D29" s="408">
        <v>8</v>
      </c>
      <c r="E29" s="410">
        <v>1499</v>
      </c>
      <c r="F29" s="58">
        <v>756</v>
      </c>
      <c r="G29" s="58">
        <v>743</v>
      </c>
      <c r="H29" s="409">
        <v>168</v>
      </c>
    </row>
    <row r="30" spans="2:8" ht="17.5" customHeight="1">
      <c r="B30" s="696"/>
      <c r="C30" s="404" t="s">
        <v>713</v>
      </c>
      <c r="D30" s="408">
        <v>3</v>
      </c>
      <c r="E30" s="58">
        <v>225</v>
      </c>
      <c r="F30" s="58">
        <v>61</v>
      </c>
      <c r="G30" s="58">
        <v>164</v>
      </c>
      <c r="H30" s="409">
        <v>22</v>
      </c>
    </row>
    <row r="31" spans="2:8" ht="17.5" customHeight="1">
      <c r="B31" s="696" t="s">
        <v>928</v>
      </c>
      <c r="C31" s="405" t="s">
        <v>931</v>
      </c>
      <c r="D31" s="62">
        <v>4</v>
      </c>
      <c r="E31" s="54">
        <v>312</v>
      </c>
      <c r="F31" s="55">
        <v>156</v>
      </c>
      <c r="G31" s="55">
        <v>156</v>
      </c>
      <c r="H31" s="59">
        <v>25</v>
      </c>
    </row>
    <row r="32" spans="2:8" ht="17.5" customHeight="1">
      <c r="B32" s="696"/>
      <c r="C32" s="404" t="s">
        <v>714</v>
      </c>
      <c r="D32" s="63">
        <v>8</v>
      </c>
      <c r="E32" s="56">
        <v>1460</v>
      </c>
      <c r="F32" s="57">
        <v>721</v>
      </c>
      <c r="G32" s="57">
        <v>739</v>
      </c>
      <c r="H32" s="60">
        <v>180</v>
      </c>
    </row>
    <row r="33" spans="2:8" ht="17.5" customHeight="1">
      <c r="B33" s="696"/>
      <c r="C33" s="404" t="s">
        <v>713</v>
      </c>
      <c r="D33" s="64">
        <v>3</v>
      </c>
      <c r="E33" s="58">
        <v>223</v>
      </c>
      <c r="F33" s="58">
        <v>59</v>
      </c>
      <c r="G33" s="58">
        <v>164</v>
      </c>
      <c r="H33" s="61">
        <v>23</v>
      </c>
    </row>
    <row r="34" spans="2:8" ht="17.5" customHeight="1">
      <c r="B34" s="696" t="s">
        <v>929</v>
      </c>
      <c r="C34" s="405" t="s">
        <v>931</v>
      </c>
      <c r="D34" s="406">
        <v>4</v>
      </c>
      <c r="E34" s="54">
        <v>289</v>
      </c>
      <c r="F34" s="55">
        <v>143</v>
      </c>
      <c r="G34" s="55">
        <v>146</v>
      </c>
      <c r="H34" s="407">
        <v>28</v>
      </c>
    </row>
    <row r="35" spans="2:8" ht="17.5" customHeight="1">
      <c r="B35" s="696"/>
      <c r="C35" s="404" t="s">
        <v>714</v>
      </c>
      <c r="D35" s="408">
        <v>8</v>
      </c>
      <c r="E35" s="410">
        <v>1527</v>
      </c>
      <c r="F35" s="58">
        <v>760</v>
      </c>
      <c r="G35" s="58">
        <v>767</v>
      </c>
      <c r="H35" s="409">
        <v>181</v>
      </c>
    </row>
    <row r="36" spans="2:8" ht="17.5" customHeight="1">
      <c r="B36" s="696"/>
      <c r="C36" s="404" t="s">
        <v>713</v>
      </c>
      <c r="D36" s="408">
        <v>3</v>
      </c>
      <c r="E36" s="58">
        <v>217</v>
      </c>
      <c r="F36" s="58">
        <v>62</v>
      </c>
      <c r="G36" s="58">
        <v>155</v>
      </c>
      <c r="H36" s="409">
        <v>23</v>
      </c>
    </row>
    <row r="37" spans="2:8" ht="17.5" customHeight="1">
      <c r="B37" s="696" t="s">
        <v>930</v>
      </c>
      <c r="C37" s="405" t="s">
        <v>931</v>
      </c>
      <c r="D37" s="62">
        <v>4</v>
      </c>
      <c r="E37" s="54">
        <v>274</v>
      </c>
      <c r="F37" s="55">
        <v>141</v>
      </c>
      <c r="G37" s="55">
        <v>133</v>
      </c>
      <c r="H37" s="59">
        <v>29</v>
      </c>
    </row>
    <row r="38" spans="2:8" ht="17.5" customHeight="1">
      <c r="B38" s="696"/>
      <c r="C38" s="404" t="s">
        <v>714</v>
      </c>
      <c r="D38" s="63">
        <v>8</v>
      </c>
      <c r="E38" s="56">
        <v>1483</v>
      </c>
      <c r="F38" s="57">
        <v>742</v>
      </c>
      <c r="G38" s="57">
        <v>741</v>
      </c>
      <c r="H38" s="60">
        <v>176</v>
      </c>
    </row>
    <row r="39" spans="2:8" ht="17.5" customHeight="1">
      <c r="B39" s="702"/>
      <c r="C39" s="404" t="s">
        <v>713</v>
      </c>
      <c r="D39" s="64">
        <v>3</v>
      </c>
      <c r="E39" s="58">
        <v>219</v>
      </c>
      <c r="F39" s="58">
        <v>54</v>
      </c>
      <c r="G39" s="58">
        <v>165</v>
      </c>
      <c r="H39" s="61">
        <v>22</v>
      </c>
    </row>
    <row r="40" spans="2:8" ht="17.5" customHeight="1">
      <c r="B40" s="696" t="s">
        <v>934</v>
      </c>
      <c r="C40" s="405" t="s">
        <v>931</v>
      </c>
      <c r="D40" s="62">
        <v>2</v>
      </c>
      <c r="E40" s="54">
        <v>170</v>
      </c>
      <c r="F40" s="55">
        <v>91</v>
      </c>
      <c r="G40" s="55">
        <v>79</v>
      </c>
      <c r="H40" s="59">
        <v>19</v>
      </c>
    </row>
    <row r="41" spans="2:8" ht="17.5" customHeight="1">
      <c r="B41" s="696"/>
      <c r="C41" s="404" t="s">
        <v>714</v>
      </c>
      <c r="D41" s="63">
        <v>11</v>
      </c>
      <c r="E41" s="56">
        <v>1671</v>
      </c>
      <c r="F41" s="57">
        <v>876</v>
      </c>
      <c r="G41" s="57">
        <v>795</v>
      </c>
      <c r="H41" s="60">
        <v>204</v>
      </c>
    </row>
    <row r="42" spans="2:8" ht="17.5" customHeight="1">
      <c r="B42" s="702"/>
      <c r="C42" s="404" t="s">
        <v>713</v>
      </c>
      <c r="D42" s="64">
        <v>3</v>
      </c>
      <c r="E42" s="58">
        <v>230</v>
      </c>
      <c r="F42" s="58">
        <v>65</v>
      </c>
      <c r="G42" s="58">
        <v>165</v>
      </c>
      <c r="H42" s="61">
        <v>26</v>
      </c>
    </row>
    <row r="43" spans="2:8" ht="17.5" customHeight="1">
      <c r="B43" s="696" t="s">
        <v>935</v>
      </c>
      <c r="C43" s="405" t="s">
        <v>931</v>
      </c>
      <c r="D43" s="62">
        <v>2</v>
      </c>
      <c r="E43" s="54">
        <v>155</v>
      </c>
      <c r="F43" s="55">
        <v>86</v>
      </c>
      <c r="G43" s="55">
        <v>69</v>
      </c>
      <c r="H43" s="59">
        <v>17</v>
      </c>
    </row>
    <row r="44" spans="2:8" ht="17.5" customHeight="1">
      <c r="B44" s="696"/>
      <c r="C44" s="404" t="s">
        <v>714</v>
      </c>
      <c r="D44" s="63">
        <v>11</v>
      </c>
      <c r="E44" s="56">
        <v>1689</v>
      </c>
      <c r="F44" s="57">
        <v>879</v>
      </c>
      <c r="G44" s="57">
        <v>810</v>
      </c>
      <c r="H44" s="60">
        <v>206</v>
      </c>
    </row>
    <row r="45" spans="2:8" ht="17.5" customHeight="1">
      <c r="B45" s="702"/>
      <c r="C45" s="404" t="s">
        <v>713</v>
      </c>
      <c r="D45" s="64">
        <v>3</v>
      </c>
      <c r="E45" s="58">
        <v>182</v>
      </c>
      <c r="F45" s="58">
        <v>60</v>
      </c>
      <c r="G45" s="58">
        <v>122</v>
      </c>
      <c r="H45" s="61">
        <v>24</v>
      </c>
    </row>
    <row r="46" spans="2:8" ht="17.5" customHeight="1">
      <c r="B46" s="699" t="s">
        <v>1125</v>
      </c>
      <c r="C46" s="425" t="s">
        <v>931</v>
      </c>
      <c r="D46" s="426">
        <v>1</v>
      </c>
      <c r="E46" s="426">
        <v>136</v>
      </c>
      <c r="F46" s="426">
        <v>77</v>
      </c>
      <c r="G46" s="426">
        <v>59</v>
      </c>
      <c r="H46" s="427">
        <v>14</v>
      </c>
    </row>
    <row r="47" spans="2:8" ht="17.5" customHeight="1">
      <c r="B47" s="700"/>
      <c r="C47" s="428" t="s">
        <v>714</v>
      </c>
      <c r="D47" s="429">
        <v>11</v>
      </c>
      <c r="E47" s="429">
        <v>1655</v>
      </c>
      <c r="F47" s="429">
        <v>851</v>
      </c>
      <c r="G47" s="429">
        <v>804</v>
      </c>
      <c r="H47" s="430">
        <v>201</v>
      </c>
    </row>
    <row r="48" spans="2:8" ht="17.5" customHeight="1">
      <c r="B48" s="701"/>
      <c r="C48" s="428" t="s">
        <v>713</v>
      </c>
      <c r="D48" s="429">
        <v>3</v>
      </c>
      <c r="E48" s="429">
        <v>201</v>
      </c>
      <c r="F48" s="429">
        <v>63</v>
      </c>
      <c r="G48" s="429">
        <v>138</v>
      </c>
      <c r="H48" s="430">
        <v>21</v>
      </c>
    </row>
    <row r="49" spans="2:8" ht="17.5" customHeight="1">
      <c r="B49" s="699" t="s">
        <v>1126</v>
      </c>
      <c r="C49" s="425" t="s">
        <v>931</v>
      </c>
      <c r="D49" s="426">
        <v>1</v>
      </c>
      <c r="E49" s="426">
        <v>136</v>
      </c>
      <c r="F49" s="426">
        <v>68</v>
      </c>
      <c r="G49" s="426">
        <v>68</v>
      </c>
      <c r="H49" s="427">
        <v>15</v>
      </c>
    </row>
    <row r="50" spans="2:8" ht="17.5" customHeight="1">
      <c r="B50" s="700"/>
      <c r="C50" s="428" t="s">
        <v>714</v>
      </c>
      <c r="D50" s="429">
        <v>11</v>
      </c>
      <c r="E50" s="429">
        <v>1596</v>
      </c>
      <c r="F50" s="429">
        <v>810</v>
      </c>
      <c r="G50" s="429">
        <v>786</v>
      </c>
      <c r="H50" s="430">
        <v>197</v>
      </c>
    </row>
    <row r="51" spans="2:8" ht="17.5" customHeight="1">
      <c r="B51" s="700"/>
      <c r="C51" s="428" t="s">
        <v>713</v>
      </c>
      <c r="D51" s="429">
        <v>3</v>
      </c>
      <c r="E51" s="429">
        <v>218</v>
      </c>
      <c r="F51" s="429">
        <v>78</v>
      </c>
      <c r="G51" s="429">
        <v>140</v>
      </c>
      <c r="H51" s="430">
        <v>22</v>
      </c>
    </row>
    <row r="52" spans="2:8" ht="17.5" customHeight="1">
      <c r="B52" s="699" t="s">
        <v>1184</v>
      </c>
      <c r="C52" s="425" t="s">
        <v>931</v>
      </c>
      <c r="D52" s="426">
        <v>1</v>
      </c>
      <c r="E52" s="426">
        <v>123</v>
      </c>
      <c r="F52" s="426">
        <v>64</v>
      </c>
      <c r="G52" s="426">
        <v>59</v>
      </c>
      <c r="H52" s="427">
        <v>12</v>
      </c>
    </row>
    <row r="53" spans="2:8" ht="17.5" customHeight="1">
      <c r="B53" s="700"/>
      <c r="C53" s="428" t="s">
        <v>714</v>
      </c>
      <c r="D53" s="429">
        <v>11</v>
      </c>
      <c r="E53" s="429">
        <v>1546</v>
      </c>
      <c r="F53" s="429">
        <v>770</v>
      </c>
      <c r="G53" s="429">
        <v>776</v>
      </c>
      <c r="H53" s="430">
        <v>198</v>
      </c>
    </row>
    <row r="54" spans="2:8" ht="17.5" customHeight="1">
      <c r="B54" s="700"/>
      <c r="C54" s="428" t="s">
        <v>713</v>
      </c>
      <c r="D54" s="429">
        <v>3</v>
      </c>
      <c r="E54" s="429">
        <v>229</v>
      </c>
      <c r="F54" s="429">
        <v>82</v>
      </c>
      <c r="G54" s="429">
        <v>147</v>
      </c>
      <c r="H54" s="430">
        <v>21</v>
      </c>
    </row>
    <row r="55" spans="2:8" ht="17.5" customHeight="1">
      <c r="B55" s="699" t="s">
        <v>1185</v>
      </c>
      <c r="C55" s="425" t="s">
        <v>931</v>
      </c>
      <c r="D55" s="426">
        <v>1</v>
      </c>
      <c r="E55" s="426">
        <v>112</v>
      </c>
      <c r="F55" s="426">
        <v>64</v>
      </c>
      <c r="G55" s="426">
        <v>48</v>
      </c>
      <c r="H55" s="427">
        <v>13</v>
      </c>
    </row>
    <row r="56" spans="2:8" ht="17.5" customHeight="1">
      <c r="B56" s="700"/>
      <c r="C56" s="428" t="s">
        <v>714</v>
      </c>
      <c r="D56" s="429">
        <v>12</v>
      </c>
      <c r="E56" s="429">
        <v>1524</v>
      </c>
      <c r="F56" s="429">
        <v>761</v>
      </c>
      <c r="G56" s="429">
        <v>763</v>
      </c>
      <c r="H56" s="430">
        <v>188</v>
      </c>
    </row>
    <row r="57" spans="2:8" ht="17.5" customHeight="1" thickBot="1">
      <c r="B57" s="700"/>
      <c r="C57" s="428" t="s">
        <v>713</v>
      </c>
      <c r="D57" s="429">
        <v>3</v>
      </c>
      <c r="E57" s="429">
        <v>221</v>
      </c>
      <c r="F57" s="429">
        <v>72</v>
      </c>
      <c r="G57" s="429">
        <v>149</v>
      </c>
      <c r="H57" s="430">
        <v>21</v>
      </c>
    </row>
    <row r="58" spans="2:8">
      <c r="B58" s="539"/>
      <c r="C58" s="539"/>
      <c r="D58" s="539"/>
      <c r="E58" s="539"/>
      <c r="F58" s="539"/>
      <c r="G58" s="539"/>
      <c r="H58" s="539"/>
    </row>
    <row r="59" spans="2:8">
      <c r="B59" s="411" t="s">
        <v>983</v>
      </c>
    </row>
    <row r="60" spans="2:8">
      <c r="B60" s="411" t="s">
        <v>711</v>
      </c>
    </row>
  </sheetData>
  <mergeCells count="27">
    <mergeCell ref="B1:H1"/>
    <mergeCell ref="B17:B18"/>
    <mergeCell ref="B7:B8"/>
    <mergeCell ref="B5:B6"/>
    <mergeCell ref="D3:D4"/>
    <mergeCell ref="E3:G3"/>
    <mergeCell ref="C3:C4"/>
    <mergeCell ref="B3:B4"/>
    <mergeCell ref="B9:B10"/>
    <mergeCell ref="B11:B12"/>
    <mergeCell ref="B13:B14"/>
    <mergeCell ref="B15:B16"/>
    <mergeCell ref="B19:B20"/>
    <mergeCell ref="B21:B22"/>
    <mergeCell ref="B52:B54"/>
    <mergeCell ref="B55:B57"/>
    <mergeCell ref="H3:H4"/>
    <mergeCell ref="B23:B24"/>
    <mergeCell ref="B25:B27"/>
    <mergeCell ref="B28:B30"/>
    <mergeCell ref="B46:B48"/>
    <mergeCell ref="B49:B51"/>
    <mergeCell ref="B31:B33"/>
    <mergeCell ref="B34:B36"/>
    <mergeCell ref="B43:B45"/>
    <mergeCell ref="B37:B39"/>
    <mergeCell ref="B40:B42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L30"/>
  <sheetViews>
    <sheetView showGridLines="0" view="pageBreakPreview" zoomScaleNormal="100" zoomScaleSheetLayoutView="100" workbookViewId="0">
      <selection activeCell="B1" sqref="B1:G1"/>
    </sheetView>
  </sheetViews>
  <sheetFormatPr defaultColWidth="9" defaultRowHeight="14"/>
  <cols>
    <col min="1" max="1" width="3.36328125" style="26" customWidth="1"/>
    <col min="2" max="2" width="15.6328125" style="26" customWidth="1"/>
    <col min="3" max="6" width="10.36328125" style="26" customWidth="1"/>
    <col min="7" max="7" width="15" style="26" customWidth="1"/>
    <col min="8" max="8" width="2.90625" style="26" customWidth="1"/>
    <col min="9" max="12" width="10.6328125" style="26" customWidth="1"/>
    <col min="13" max="16384" width="9" style="26"/>
  </cols>
  <sheetData>
    <row r="1" spans="2:12" ht="24" customHeight="1">
      <c r="B1" s="710" t="s">
        <v>704</v>
      </c>
      <c r="C1" s="710"/>
      <c r="D1" s="710"/>
      <c r="E1" s="710"/>
      <c r="F1" s="710"/>
      <c r="G1" s="710"/>
      <c r="H1" s="24"/>
      <c r="I1" s="25"/>
      <c r="J1" s="24"/>
      <c r="K1" s="24"/>
      <c r="L1" s="24"/>
    </row>
    <row r="2" spans="2:12" ht="17.25" customHeight="1">
      <c r="B2" s="65"/>
      <c r="C2" s="65"/>
      <c r="D2" s="65"/>
      <c r="E2" s="65"/>
      <c r="F2" s="65"/>
      <c r="G2" s="65"/>
      <c r="H2" s="24"/>
      <c r="I2" s="25"/>
      <c r="J2" s="24"/>
      <c r="K2" s="24"/>
      <c r="L2" s="24"/>
    </row>
    <row r="3" spans="2:12" ht="17.25" customHeight="1" thickBot="1">
      <c r="B3" s="27"/>
      <c r="C3" s="27"/>
      <c r="D3" s="27"/>
      <c r="E3" s="27"/>
      <c r="F3" s="28"/>
      <c r="G3" s="22" t="s">
        <v>688</v>
      </c>
      <c r="H3" s="24"/>
      <c r="I3" s="25"/>
      <c r="J3" s="24"/>
      <c r="K3" s="24"/>
      <c r="L3" s="24"/>
    </row>
    <row r="4" spans="2:12" ht="24" customHeight="1">
      <c r="B4" s="711" t="s">
        <v>705</v>
      </c>
      <c r="C4" s="713" t="s">
        <v>706</v>
      </c>
      <c r="D4" s="715" t="s">
        <v>707</v>
      </c>
      <c r="E4" s="716"/>
      <c r="F4" s="717"/>
      <c r="G4" s="718" t="s">
        <v>708</v>
      </c>
      <c r="H4" s="29"/>
      <c r="I4" s="30"/>
    </row>
    <row r="5" spans="2:12" ht="24" customHeight="1">
      <c r="B5" s="712"/>
      <c r="C5" s="714"/>
      <c r="D5" s="66" t="s">
        <v>626</v>
      </c>
      <c r="E5" s="66" t="s">
        <v>627</v>
      </c>
      <c r="F5" s="66" t="s">
        <v>628</v>
      </c>
      <c r="G5" s="719"/>
      <c r="H5" s="31"/>
      <c r="I5" s="32"/>
    </row>
    <row r="6" spans="2:12" ht="40" customHeight="1">
      <c r="B6" s="33" t="s">
        <v>709</v>
      </c>
      <c r="C6" s="34">
        <v>1</v>
      </c>
      <c r="D6" s="35">
        <v>67</v>
      </c>
      <c r="E6" s="35">
        <v>39</v>
      </c>
      <c r="F6" s="35">
        <v>28</v>
      </c>
      <c r="G6" s="36">
        <v>69</v>
      </c>
      <c r="H6" s="24"/>
      <c r="I6" s="32"/>
    </row>
    <row r="7" spans="2:12" ht="40" customHeight="1">
      <c r="B7" s="37" t="s">
        <v>710</v>
      </c>
      <c r="C7" s="38">
        <v>1</v>
      </c>
      <c r="D7" s="39">
        <v>88</v>
      </c>
      <c r="E7" s="39">
        <v>54</v>
      </c>
      <c r="F7" s="39">
        <v>34</v>
      </c>
      <c r="G7" s="40">
        <v>81</v>
      </c>
      <c r="H7" s="24"/>
    </row>
    <row r="8" spans="2:12" ht="40" customHeight="1">
      <c r="B8" s="37" t="s">
        <v>699</v>
      </c>
      <c r="C8" s="41">
        <v>1</v>
      </c>
      <c r="D8" s="42">
        <v>105</v>
      </c>
      <c r="E8" s="42">
        <v>64</v>
      </c>
      <c r="F8" s="42">
        <v>41</v>
      </c>
      <c r="G8" s="43">
        <v>92</v>
      </c>
      <c r="H8" s="24"/>
    </row>
    <row r="9" spans="2:12" ht="40" customHeight="1">
      <c r="B9" s="37" t="s">
        <v>700</v>
      </c>
      <c r="C9" s="41">
        <v>1</v>
      </c>
      <c r="D9" s="42">
        <v>110</v>
      </c>
      <c r="E9" s="42">
        <v>70</v>
      </c>
      <c r="F9" s="42">
        <v>40</v>
      </c>
      <c r="G9" s="43">
        <v>90</v>
      </c>
      <c r="H9" s="24"/>
    </row>
    <row r="10" spans="2:12" ht="40" customHeight="1">
      <c r="B10" s="44" t="s">
        <v>701</v>
      </c>
      <c r="C10" s="41">
        <v>1</v>
      </c>
      <c r="D10" s="42">
        <v>113</v>
      </c>
      <c r="E10" s="42">
        <v>76</v>
      </c>
      <c r="F10" s="42">
        <v>37</v>
      </c>
      <c r="G10" s="43">
        <v>96</v>
      </c>
      <c r="H10" s="24"/>
    </row>
    <row r="11" spans="2:12" ht="40" customHeight="1" thickBot="1">
      <c r="B11" s="45" t="s">
        <v>498</v>
      </c>
      <c r="C11" s="46">
        <v>1</v>
      </c>
      <c r="D11" s="47">
        <v>119</v>
      </c>
      <c r="E11" s="47">
        <v>77</v>
      </c>
      <c r="F11" s="47">
        <v>42</v>
      </c>
      <c r="G11" s="48">
        <v>108</v>
      </c>
      <c r="H11" s="24"/>
    </row>
    <row r="12" spans="2:12" ht="9" customHeight="1">
      <c r="B12" s="49"/>
      <c r="C12" s="50"/>
      <c r="D12" s="50"/>
      <c r="E12" s="50"/>
      <c r="F12" s="50"/>
      <c r="G12" s="50"/>
      <c r="H12" s="24"/>
    </row>
    <row r="13" spans="2:12" ht="18" customHeight="1">
      <c r="B13" s="51" t="s">
        <v>936</v>
      </c>
      <c r="C13" s="50"/>
      <c r="D13" s="50"/>
      <c r="E13" s="50"/>
      <c r="F13" s="50"/>
      <c r="G13" s="50"/>
      <c r="H13" s="24"/>
    </row>
    <row r="14" spans="2:12" ht="18" customHeight="1">
      <c r="B14" s="52" t="s">
        <v>711</v>
      </c>
      <c r="C14" s="53"/>
      <c r="D14" s="53"/>
      <c r="E14" s="53"/>
      <c r="F14" s="53"/>
      <c r="G14" s="53"/>
    </row>
    <row r="30" spans="10:10">
      <c r="J30" s="26" t="s">
        <v>1127</v>
      </c>
    </row>
  </sheetData>
  <mergeCells count="5">
    <mergeCell ref="B1:G1"/>
    <mergeCell ref="B4:B5"/>
    <mergeCell ref="C4:C5"/>
    <mergeCell ref="D4:F4"/>
    <mergeCell ref="G4:G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B1:L19"/>
  <sheetViews>
    <sheetView showGridLines="0" view="pageBreakPreview" zoomScale="115" zoomScaleNormal="100" zoomScaleSheetLayoutView="115" workbookViewId="0">
      <selection activeCell="B1" sqref="B1:G1"/>
    </sheetView>
  </sheetViews>
  <sheetFormatPr defaultColWidth="9" defaultRowHeight="14"/>
  <cols>
    <col min="1" max="1" width="2.08984375" style="352" customWidth="1"/>
    <col min="2" max="2" width="15.6328125" style="352" customWidth="1"/>
    <col min="3" max="3" width="7.36328125" style="352" customWidth="1"/>
    <col min="4" max="6" width="9" style="352"/>
    <col min="7" max="7" width="15.6328125" style="352" customWidth="1"/>
    <col min="8" max="8" width="1.08984375" style="352" customWidth="1"/>
    <col min="9" max="12" width="10.6328125" style="352" customWidth="1"/>
    <col min="13" max="16384" width="9" style="352"/>
  </cols>
  <sheetData>
    <row r="1" spans="2:12" ht="24" customHeight="1">
      <c r="B1" s="720" t="s">
        <v>687</v>
      </c>
      <c r="C1" s="720"/>
      <c r="D1" s="720"/>
      <c r="E1" s="720"/>
      <c r="F1" s="720"/>
      <c r="G1" s="720"/>
      <c r="H1" s="351"/>
      <c r="I1" s="351"/>
      <c r="J1" s="351"/>
      <c r="K1" s="351"/>
      <c r="L1" s="351"/>
    </row>
    <row r="2" spans="2:12" ht="24" customHeight="1">
      <c r="B2" s="353"/>
      <c r="C2" s="353"/>
      <c r="D2" s="353"/>
      <c r="E2" s="353"/>
      <c r="F2" s="353"/>
      <c r="G2" s="353"/>
      <c r="H2" s="351"/>
      <c r="I2" s="351"/>
      <c r="J2" s="351"/>
      <c r="K2" s="351"/>
      <c r="L2" s="351"/>
    </row>
    <row r="3" spans="2:12" ht="24" customHeight="1" thickBot="1">
      <c r="B3" s="354"/>
      <c r="C3" s="355"/>
      <c r="D3" s="356"/>
      <c r="E3" s="355"/>
      <c r="F3" s="357"/>
      <c r="G3" s="358" t="s">
        <v>688</v>
      </c>
      <c r="H3" s="351"/>
      <c r="I3" s="351"/>
      <c r="J3" s="351"/>
      <c r="K3" s="351"/>
      <c r="L3" s="351"/>
    </row>
    <row r="4" spans="2:12" ht="24" customHeight="1">
      <c r="B4" s="721" t="s">
        <v>689</v>
      </c>
      <c r="C4" s="359" t="s">
        <v>690</v>
      </c>
      <c r="D4" s="360"/>
      <c r="E4" s="361" t="s">
        <v>691</v>
      </c>
      <c r="F4" s="362"/>
      <c r="G4" s="723" t="s">
        <v>692</v>
      </c>
      <c r="H4" s="363"/>
      <c r="I4" s="364"/>
    </row>
    <row r="5" spans="2:12" ht="24" customHeight="1">
      <c r="B5" s="722"/>
      <c r="C5" s="365" t="s">
        <v>693</v>
      </c>
      <c r="D5" s="366" t="s">
        <v>626</v>
      </c>
      <c r="E5" s="366" t="s">
        <v>627</v>
      </c>
      <c r="F5" s="366" t="s">
        <v>628</v>
      </c>
      <c r="G5" s="724"/>
      <c r="H5" s="367"/>
      <c r="I5" s="368"/>
    </row>
    <row r="6" spans="2:12" ht="40" customHeight="1">
      <c r="B6" s="369" t="s">
        <v>694</v>
      </c>
      <c r="C6" s="370">
        <v>1</v>
      </c>
      <c r="D6" s="371">
        <v>126</v>
      </c>
      <c r="E6" s="371">
        <v>125</v>
      </c>
      <c r="F6" s="372">
        <v>1</v>
      </c>
      <c r="G6" s="373">
        <v>12</v>
      </c>
      <c r="H6" s="374"/>
    </row>
    <row r="7" spans="2:12" ht="40" customHeight="1">
      <c r="B7" s="375" t="s">
        <v>695</v>
      </c>
      <c r="C7" s="376">
        <v>1</v>
      </c>
      <c r="D7" s="377">
        <v>127</v>
      </c>
      <c r="E7" s="377">
        <v>125</v>
      </c>
      <c r="F7" s="378">
        <v>2</v>
      </c>
      <c r="G7" s="379">
        <v>12</v>
      </c>
      <c r="H7" s="374"/>
    </row>
    <row r="8" spans="2:12" ht="40" customHeight="1">
      <c r="B8" s="375" t="s">
        <v>696</v>
      </c>
      <c r="C8" s="376">
        <v>1</v>
      </c>
      <c r="D8" s="377">
        <v>125</v>
      </c>
      <c r="E8" s="377">
        <v>125</v>
      </c>
      <c r="F8" s="378" t="s">
        <v>401</v>
      </c>
      <c r="G8" s="379">
        <v>12</v>
      </c>
      <c r="H8" s="380"/>
    </row>
    <row r="9" spans="2:12" ht="40" customHeight="1">
      <c r="B9" s="375" t="s">
        <v>697</v>
      </c>
      <c r="C9" s="376">
        <v>1</v>
      </c>
      <c r="D9" s="377">
        <v>123</v>
      </c>
      <c r="E9" s="377">
        <v>122</v>
      </c>
      <c r="F9" s="378">
        <v>1</v>
      </c>
      <c r="G9" s="379">
        <v>12</v>
      </c>
    </row>
    <row r="10" spans="2:12" ht="40" customHeight="1">
      <c r="B10" s="375" t="s">
        <v>698</v>
      </c>
      <c r="C10" s="376">
        <v>1</v>
      </c>
      <c r="D10" s="377">
        <v>111</v>
      </c>
      <c r="E10" s="377">
        <v>111</v>
      </c>
      <c r="F10" s="378" t="s">
        <v>401</v>
      </c>
      <c r="G10" s="379">
        <v>12</v>
      </c>
    </row>
    <row r="11" spans="2:12" ht="40" customHeight="1">
      <c r="B11" s="375" t="s">
        <v>699</v>
      </c>
      <c r="C11" s="376">
        <v>1</v>
      </c>
      <c r="D11" s="377">
        <v>129</v>
      </c>
      <c r="E11" s="377">
        <v>129</v>
      </c>
      <c r="F11" s="378" t="s">
        <v>401</v>
      </c>
      <c r="G11" s="379">
        <v>12</v>
      </c>
    </row>
    <row r="12" spans="2:12" ht="40" customHeight="1">
      <c r="B12" s="375" t="s">
        <v>700</v>
      </c>
      <c r="C12" s="376">
        <v>1</v>
      </c>
      <c r="D12" s="377">
        <v>138</v>
      </c>
      <c r="E12" s="377">
        <v>138</v>
      </c>
      <c r="F12" s="378" t="s">
        <v>401</v>
      </c>
      <c r="G12" s="379">
        <v>12</v>
      </c>
      <c r="J12" s="351"/>
      <c r="K12" s="351"/>
    </row>
    <row r="13" spans="2:12" ht="40" customHeight="1">
      <c r="B13" s="375" t="s">
        <v>701</v>
      </c>
      <c r="C13" s="376">
        <v>1</v>
      </c>
      <c r="D13" s="377">
        <v>135</v>
      </c>
      <c r="E13" s="377">
        <v>135</v>
      </c>
      <c r="F13" s="378" t="s">
        <v>401</v>
      </c>
      <c r="G13" s="379">
        <v>12</v>
      </c>
      <c r="J13" s="351"/>
    </row>
    <row r="14" spans="2:12" ht="40" customHeight="1">
      <c r="B14" s="381" t="s">
        <v>498</v>
      </c>
      <c r="C14" s="376">
        <v>1</v>
      </c>
      <c r="D14" s="377">
        <v>137</v>
      </c>
      <c r="E14" s="377">
        <v>137</v>
      </c>
      <c r="F14" s="378" t="s">
        <v>401</v>
      </c>
      <c r="G14" s="379">
        <v>12</v>
      </c>
      <c r="J14" s="351"/>
    </row>
    <row r="15" spans="2:12" ht="40" customHeight="1" thickBot="1">
      <c r="B15" s="382" t="s">
        <v>499</v>
      </c>
      <c r="C15" s="383">
        <v>1</v>
      </c>
      <c r="D15" s="384">
        <v>141</v>
      </c>
      <c r="E15" s="384">
        <v>141</v>
      </c>
      <c r="F15" s="385" t="s">
        <v>401</v>
      </c>
      <c r="G15" s="386">
        <v>13</v>
      </c>
    </row>
    <row r="16" spans="2:12" ht="9" customHeight="1">
      <c r="B16" s="387"/>
      <c r="C16" s="388"/>
      <c r="D16" s="388"/>
      <c r="E16" s="388"/>
      <c r="F16" s="389"/>
      <c r="G16" s="388"/>
    </row>
    <row r="17" spans="2:7" ht="18" customHeight="1">
      <c r="B17" s="390" t="s">
        <v>702</v>
      </c>
      <c r="C17" s="388"/>
      <c r="D17" s="388"/>
      <c r="E17" s="388"/>
      <c r="F17" s="389"/>
      <c r="G17" s="388"/>
    </row>
    <row r="18" spans="2:7" ht="18" customHeight="1">
      <c r="B18" s="23" t="s">
        <v>703</v>
      </c>
      <c r="C18" s="356"/>
      <c r="D18" s="356"/>
      <c r="E18" s="356"/>
      <c r="F18" s="356"/>
      <c r="G18" s="356"/>
    </row>
    <row r="19" spans="2:7">
      <c r="B19" s="391"/>
      <c r="C19" s="391"/>
      <c r="D19" s="391"/>
      <c r="E19" s="391"/>
      <c r="F19" s="391"/>
      <c r="G19" s="391"/>
    </row>
  </sheetData>
  <mergeCells count="3">
    <mergeCell ref="B1:G1"/>
    <mergeCell ref="B4:B5"/>
    <mergeCell ref="G4:G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3"/>
  <sheetViews>
    <sheetView view="pageBreakPreview" zoomScaleNormal="100" zoomScaleSheetLayoutView="100" workbookViewId="0">
      <pane xSplit="4" ySplit="5" topLeftCell="E6" activePane="bottomRight" state="frozen"/>
      <selection activeCell="A35" sqref="A35:B35"/>
      <selection pane="topRight" activeCell="A35" sqref="A35:B35"/>
      <selection pane="bottomLeft" activeCell="A35" sqref="A35:B35"/>
      <selection pane="bottomRight"/>
    </sheetView>
  </sheetViews>
  <sheetFormatPr defaultColWidth="9" defaultRowHeight="12"/>
  <cols>
    <col min="1" max="1" width="8.6328125" style="247" customWidth="1"/>
    <col min="2" max="2" width="7.6328125" style="247" customWidth="1"/>
    <col min="3" max="4" width="7.08984375" style="247" customWidth="1"/>
    <col min="5" max="25" width="5.6328125" style="247" hidden="1" customWidth="1"/>
    <col min="26" max="37" width="5.6328125" style="247" customWidth="1"/>
    <col min="38" max="40" width="5.6328125" style="431" customWidth="1"/>
    <col min="41" max="49" width="5.6328125" style="247" customWidth="1"/>
    <col min="50" max="16384" width="9" style="247"/>
  </cols>
  <sheetData>
    <row r="1" spans="1:49" ht="24" customHeight="1">
      <c r="A1" s="246" t="s">
        <v>672</v>
      </c>
    </row>
    <row r="2" spans="1:49" ht="24" customHeight="1">
      <c r="A2" s="246"/>
    </row>
    <row r="3" spans="1:49" s="21" customFormat="1" ht="22" customHeight="1" thickBot="1">
      <c r="P3" s="22"/>
      <c r="S3" s="22"/>
      <c r="V3" s="22"/>
      <c r="Y3" s="22"/>
      <c r="AL3" s="432"/>
      <c r="AM3" s="432"/>
      <c r="AN3" s="433"/>
      <c r="AQ3" s="433"/>
      <c r="AT3" s="433"/>
      <c r="AW3" s="433" t="s">
        <v>673</v>
      </c>
    </row>
    <row r="4" spans="1:49" s="21" customFormat="1" ht="22" customHeight="1">
      <c r="A4" s="735"/>
      <c r="B4" s="736"/>
      <c r="C4" s="737" t="s">
        <v>1004</v>
      </c>
      <c r="D4" s="738"/>
      <c r="E4" s="715" t="s">
        <v>380</v>
      </c>
      <c r="F4" s="716"/>
      <c r="G4" s="717"/>
      <c r="H4" s="715" t="s">
        <v>381</v>
      </c>
      <c r="I4" s="716"/>
      <c r="J4" s="717"/>
      <c r="K4" s="715" t="s">
        <v>382</v>
      </c>
      <c r="L4" s="716"/>
      <c r="M4" s="717"/>
      <c r="N4" s="715" t="s">
        <v>383</v>
      </c>
      <c r="O4" s="716"/>
      <c r="P4" s="716"/>
      <c r="Q4" s="715" t="s">
        <v>384</v>
      </c>
      <c r="R4" s="716"/>
      <c r="S4" s="716"/>
      <c r="T4" s="715" t="s">
        <v>385</v>
      </c>
      <c r="U4" s="716"/>
      <c r="V4" s="717"/>
      <c r="W4" s="715" t="s">
        <v>997</v>
      </c>
      <c r="X4" s="716"/>
      <c r="Y4" s="717"/>
      <c r="Z4" s="715" t="s">
        <v>998</v>
      </c>
      <c r="AA4" s="716"/>
      <c r="AB4" s="717"/>
      <c r="AC4" s="715" t="s">
        <v>999</v>
      </c>
      <c r="AD4" s="716"/>
      <c r="AE4" s="717"/>
      <c r="AF4" s="715" t="s">
        <v>1000</v>
      </c>
      <c r="AG4" s="716"/>
      <c r="AH4" s="717"/>
      <c r="AI4" s="716" t="s">
        <v>935</v>
      </c>
      <c r="AJ4" s="716"/>
      <c r="AK4" s="716"/>
      <c r="AL4" s="739" t="s">
        <v>1125</v>
      </c>
      <c r="AM4" s="740"/>
      <c r="AN4" s="741"/>
      <c r="AO4" s="739" t="s">
        <v>1126</v>
      </c>
      <c r="AP4" s="740"/>
      <c r="AQ4" s="741"/>
      <c r="AR4" s="739" t="s">
        <v>1184</v>
      </c>
      <c r="AS4" s="740"/>
      <c r="AT4" s="741"/>
      <c r="AU4" s="739" t="s">
        <v>1185</v>
      </c>
      <c r="AV4" s="740"/>
      <c r="AW4" s="741"/>
    </row>
    <row r="5" spans="1:49" s="21" customFormat="1" ht="22" customHeight="1" thickBot="1">
      <c r="A5" s="731" t="s">
        <v>1005</v>
      </c>
      <c r="B5" s="732"/>
      <c r="C5" s="733"/>
      <c r="D5" s="734"/>
      <c r="E5" s="248" t="s">
        <v>675</v>
      </c>
      <c r="F5" s="249" t="s">
        <v>676</v>
      </c>
      <c r="G5" s="250" t="s">
        <v>677</v>
      </c>
      <c r="H5" s="248" t="s">
        <v>675</v>
      </c>
      <c r="I5" s="249" t="s">
        <v>676</v>
      </c>
      <c r="J5" s="250" t="s">
        <v>677</v>
      </c>
      <c r="K5" s="248" t="s">
        <v>675</v>
      </c>
      <c r="L5" s="249" t="s">
        <v>676</v>
      </c>
      <c r="M5" s="250" t="s">
        <v>677</v>
      </c>
      <c r="N5" s="248" t="s">
        <v>675</v>
      </c>
      <c r="O5" s="249" t="s">
        <v>676</v>
      </c>
      <c r="P5" s="251" t="s">
        <v>677</v>
      </c>
      <c r="Q5" s="252" t="s">
        <v>675</v>
      </c>
      <c r="R5" s="249" t="s">
        <v>676</v>
      </c>
      <c r="S5" s="251" t="s">
        <v>677</v>
      </c>
      <c r="T5" s="252" t="s">
        <v>675</v>
      </c>
      <c r="U5" s="249" t="s">
        <v>676</v>
      </c>
      <c r="V5" s="250" t="s">
        <v>677</v>
      </c>
      <c r="W5" s="252" t="s">
        <v>626</v>
      </c>
      <c r="X5" s="249" t="s">
        <v>627</v>
      </c>
      <c r="Y5" s="254" t="s">
        <v>628</v>
      </c>
      <c r="Z5" s="252" t="s">
        <v>626</v>
      </c>
      <c r="AA5" s="249" t="s">
        <v>627</v>
      </c>
      <c r="AB5" s="254" t="s">
        <v>628</v>
      </c>
      <c r="AC5" s="252" t="s">
        <v>626</v>
      </c>
      <c r="AD5" s="249" t="s">
        <v>627</v>
      </c>
      <c r="AE5" s="254" t="s">
        <v>628</v>
      </c>
      <c r="AF5" s="252" t="s">
        <v>626</v>
      </c>
      <c r="AG5" s="249" t="s">
        <v>627</v>
      </c>
      <c r="AH5" s="254" t="s">
        <v>628</v>
      </c>
      <c r="AI5" s="253" t="s">
        <v>675</v>
      </c>
      <c r="AJ5" s="249" t="s">
        <v>676</v>
      </c>
      <c r="AK5" s="251" t="s">
        <v>677</v>
      </c>
      <c r="AL5" s="434" t="s">
        <v>675</v>
      </c>
      <c r="AM5" s="435" t="s">
        <v>676</v>
      </c>
      <c r="AN5" s="436" t="s">
        <v>677</v>
      </c>
      <c r="AO5" s="434" t="s">
        <v>675</v>
      </c>
      <c r="AP5" s="435" t="s">
        <v>676</v>
      </c>
      <c r="AQ5" s="436" t="s">
        <v>677</v>
      </c>
      <c r="AR5" s="434" t="s">
        <v>675</v>
      </c>
      <c r="AS5" s="435" t="s">
        <v>676</v>
      </c>
      <c r="AT5" s="436" t="s">
        <v>677</v>
      </c>
      <c r="AU5" s="434" t="s">
        <v>675</v>
      </c>
      <c r="AV5" s="435" t="s">
        <v>676</v>
      </c>
      <c r="AW5" s="436" t="s">
        <v>677</v>
      </c>
    </row>
    <row r="6" spans="1:49" s="21" customFormat="1" ht="22" customHeight="1" thickTop="1">
      <c r="A6" s="751" t="s">
        <v>678</v>
      </c>
      <c r="B6" s="754" t="s">
        <v>679</v>
      </c>
      <c r="C6" s="757" t="s">
        <v>680</v>
      </c>
      <c r="D6" s="255" t="s">
        <v>681</v>
      </c>
      <c r="E6" s="256">
        <f>F6+G6</f>
        <v>992</v>
      </c>
      <c r="F6" s="257">
        <v>495</v>
      </c>
      <c r="G6" s="258">
        <v>497</v>
      </c>
      <c r="H6" s="256">
        <f>I6+J6</f>
        <v>994</v>
      </c>
      <c r="I6" s="259">
        <v>498</v>
      </c>
      <c r="J6" s="258">
        <v>496</v>
      </c>
      <c r="K6" s="256">
        <f>L6+M6</f>
        <v>980</v>
      </c>
      <c r="L6" s="257">
        <v>504</v>
      </c>
      <c r="M6" s="260">
        <v>476</v>
      </c>
      <c r="N6" s="256">
        <f>O6+P6</f>
        <v>974</v>
      </c>
      <c r="O6" s="261">
        <v>500</v>
      </c>
      <c r="P6" s="262">
        <v>474</v>
      </c>
      <c r="Q6" s="263">
        <f>R6+S6</f>
        <v>944</v>
      </c>
      <c r="R6" s="261">
        <v>482</v>
      </c>
      <c r="S6" s="262">
        <v>462</v>
      </c>
      <c r="T6" s="263">
        <f>U6+V6</f>
        <v>963</v>
      </c>
      <c r="U6" s="261">
        <v>506</v>
      </c>
      <c r="V6" s="264">
        <v>457</v>
      </c>
      <c r="W6" s="263">
        <f t="shared" ref="W6:W12" si="0">X6+Y6</f>
        <v>924</v>
      </c>
      <c r="X6" s="261">
        <v>471</v>
      </c>
      <c r="Y6" s="266">
        <v>453</v>
      </c>
      <c r="Z6" s="267">
        <f t="shared" ref="Z6:Z12" si="1">AA6+AB6</f>
        <v>822</v>
      </c>
      <c r="AA6" s="261">
        <v>409</v>
      </c>
      <c r="AB6" s="266">
        <v>413</v>
      </c>
      <c r="AC6" s="267">
        <f t="shared" ref="AC6:AC12" si="2">AD6+AE6</f>
        <v>825</v>
      </c>
      <c r="AD6" s="261">
        <v>414</v>
      </c>
      <c r="AE6" s="266">
        <v>411</v>
      </c>
      <c r="AF6" s="268">
        <f t="shared" ref="AF6:AF12" si="3">AG6+AH6</f>
        <v>826</v>
      </c>
      <c r="AG6" s="269">
        <v>440</v>
      </c>
      <c r="AH6" s="270">
        <v>386</v>
      </c>
      <c r="AI6" s="265">
        <v>792</v>
      </c>
      <c r="AJ6" s="261">
        <v>406</v>
      </c>
      <c r="AK6" s="262">
        <v>386</v>
      </c>
      <c r="AL6" s="437">
        <v>801</v>
      </c>
      <c r="AM6" s="438">
        <v>444</v>
      </c>
      <c r="AN6" s="439">
        <v>357</v>
      </c>
      <c r="AO6" s="437">
        <f>SUM(AP6:AQ6)</f>
        <v>798</v>
      </c>
      <c r="AP6" s="438">
        <v>444</v>
      </c>
      <c r="AQ6" s="439">
        <v>354</v>
      </c>
      <c r="AR6" s="437">
        <f>SUM(AS6:AT6)</f>
        <v>816</v>
      </c>
      <c r="AS6" s="438">
        <v>411</v>
      </c>
      <c r="AT6" s="439">
        <v>405</v>
      </c>
      <c r="AU6" s="437">
        <f>SUM(AV6:AW6)</f>
        <v>746</v>
      </c>
      <c r="AV6" s="438">
        <v>392</v>
      </c>
      <c r="AW6" s="439">
        <v>354</v>
      </c>
    </row>
    <row r="7" spans="1:49" s="21" customFormat="1" ht="22" customHeight="1">
      <c r="A7" s="752"/>
      <c r="B7" s="755"/>
      <c r="C7" s="758"/>
      <c r="D7" s="66" t="s">
        <v>1003</v>
      </c>
      <c r="E7" s="256">
        <f t="shared" ref="E7:E12" si="4">F7+G7</f>
        <v>164</v>
      </c>
      <c r="F7" s="271">
        <v>84</v>
      </c>
      <c r="G7" s="272">
        <v>80</v>
      </c>
      <c r="H7" s="256">
        <f t="shared" ref="H7:H12" si="5">I7+J7</f>
        <v>167</v>
      </c>
      <c r="I7" s="271">
        <v>86</v>
      </c>
      <c r="J7" s="272">
        <v>81</v>
      </c>
      <c r="K7" s="256">
        <f t="shared" ref="K7:K12" si="6">L7+M7</f>
        <v>158</v>
      </c>
      <c r="L7" s="271">
        <v>71</v>
      </c>
      <c r="M7" s="273">
        <v>87</v>
      </c>
      <c r="N7" s="256">
        <f t="shared" ref="N7:N12" si="7">O7+P7</f>
        <v>145</v>
      </c>
      <c r="O7" s="274">
        <v>77</v>
      </c>
      <c r="P7" s="275">
        <v>68</v>
      </c>
      <c r="Q7" s="263">
        <f t="shared" ref="Q7:Q12" si="8">R7+S7</f>
        <v>179</v>
      </c>
      <c r="R7" s="274">
        <v>78</v>
      </c>
      <c r="S7" s="275">
        <v>101</v>
      </c>
      <c r="T7" s="263">
        <f t="shared" ref="T7:T12" si="9">U7+V7</f>
        <v>188</v>
      </c>
      <c r="U7" s="274">
        <v>82</v>
      </c>
      <c r="V7" s="276">
        <v>106</v>
      </c>
      <c r="W7" s="263">
        <f t="shared" si="0"/>
        <v>154</v>
      </c>
      <c r="X7" s="274">
        <v>82</v>
      </c>
      <c r="Y7" s="277">
        <v>72</v>
      </c>
      <c r="Z7" s="267">
        <f t="shared" si="1"/>
        <v>171</v>
      </c>
      <c r="AA7" s="261">
        <v>82</v>
      </c>
      <c r="AB7" s="266">
        <v>89</v>
      </c>
      <c r="AC7" s="267">
        <f t="shared" si="2"/>
        <v>158</v>
      </c>
      <c r="AD7" s="261">
        <v>83</v>
      </c>
      <c r="AE7" s="266">
        <v>75</v>
      </c>
      <c r="AF7" s="267">
        <f t="shared" si="3"/>
        <v>180</v>
      </c>
      <c r="AG7" s="261">
        <v>84</v>
      </c>
      <c r="AH7" s="266">
        <v>96</v>
      </c>
      <c r="AI7" s="265">
        <v>146</v>
      </c>
      <c r="AJ7" s="274">
        <v>63</v>
      </c>
      <c r="AK7" s="275">
        <v>83</v>
      </c>
      <c r="AL7" s="437">
        <v>159</v>
      </c>
      <c r="AM7" s="440">
        <v>72</v>
      </c>
      <c r="AN7" s="441">
        <v>87</v>
      </c>
      <c r="AO7" s="437">
        <f>SUM(AP7:AQ7)</f>
        <v>150</v>
      </c>
      <c r="AP7" s="440">
        <v>76</v>
      </c>
      <c r="AQ7" s="441">
        <v>74</v>
      </c>
      <c r="AR7" s="437">
        <f>SUM(AS7:AT7)</f>
        <v>161</v>
      </c>
      <c r="AS7" s="440">
        <v>77</v>
      </c>
      <c r="AT7" s="441">
        <v>84</v>
      </c>
      <c r="AU7" s="437">
        <f t="shared" ref="AU7:AU12" si="10">SUM(AV7:AW7)</f>
        <v>148</v>
      </c>
      <c r="AV7" s="440">
        <v>68</v>
      </c>
      <c r="AW7" s="441">
        <v>80</v>
      </c>
    </row>
    <row r="8" spans="1:49" s="21" customFormat="1" ht="22" customHeight="1">
      <c r="A8" s="752"/>
      <c r="B8" s="755"/>
      <c r="C8" s="725" t="s">
        <v>1006</v>
      </c>
      <c r="D8" s="726"/>
      <c r="E8" s="256">
        <f t="shared" si="4"/>
        <v>31</v>
      </c>
      <c r="F8" s="271">
        <v>15</v>
      </c>
      <c r="G8" s="272">
        <v>16</v>
      </c>
      <c r="H8" s="256">
        <f t="shared" si="5"/>
        <v>15</v>
      </c>
      <c r="I8" s="271">
        <v>9</v>
      </c>
      <c r="J8" s="272">
        <v>6</v>
      </c>
      <c r="K8" s="256">
        <f t="shared" si="6"/>
        <v>13</v>
      </c>
      <c r="L8" s="271">
        <v>9</v>
      </c>
      <c r="M8" s="273">
        <v>4</v>
      </c>
      <c r="N8" s="256">
        <f t="shared" si="7"/>
        <v>13</v>
      </c>
      <c r="O8" s="274">
        <v>6</v>
      </c>
      <c r="P8" s="275">
        <v>7</v>
      </c>
      <c r="Q8" s="263">
        <f t="shared" si="8"/>
        <v>10</v>
      </c>
      <c r="R8" s="274">
        <v>5</v>
      </c>
      <c r="S8" s="275">
        <v>5</v>
      </c>
      <c r="T8" s="263">
        <f t="shared" si="9"/>
        <v>14</v>
      </c>
      <c r="U8" s="274">
        <v>11</v>
      </c>
      <c r="V8" s="276">
        <v>3</v>
      </c>
      <c r="W8" s="263">
        <f t="shared" si="0"/>
        <v>9</v>
      </c>
      <c r="X8" s="274">
        <v>6</v>
      </c>
      <c r="Y8" s="277">
        <v>3</v>
      </c>
      <c r="Z8" s="267">
        <f t="shared" si="1"/>
        <v>11</v>
      </c>
      <c r="AA8" s="261">
        <v>6</v>
      </c>
      <c r="AB8" s="266">
        <v>5</v>
      </c>
      <c r="AC8" s="267">
        <f t="shared" si="2"/>
        <v>12</v>
      </c>
      <c r="AD8" s="261">
        <v>3</v>
      </c>
      <c r="AE8" s="266">
        <v>9</v>
      </c>
      <c r="AF8" s="267">
        <f t="shared" si="3"/>
        <v>5</v>
      </c>
      <c r="AG8" s="261">
        <v>3</v>
      </c>
      <c r="AH8" s="266">
        <v>2</v>
      </c>
      <c r="AI8" s="265">
        <v>6</v>
      </c>
      <c r="AJ8" s="274">
        <v>5</v>
      </c>
      <c r="AK8" s="275">
        <v>1</v>
      </c>
      <c r="AL8" s="437">
        <v>9</v>
      </c>
      <c r="AM8" s="440">
        <v>2</v>
      </c>
      <c r="AN8" s="441">
        <v>7</v>
      </c>
      <c r="AO8" s="437">
        <f t="shared" ref="AO8:AO13" si="11">SUM(AP8:AQ8)</f>
        <v>3</v>
      </c>
      <c r="AP8" s="440">
        <v>2</v>
      </c>
      <c r="AQ8" s="441">
        <v>1</v>
      </c>
      <c r="AR8" s="437">
        <f t="shared" ref="AR8:AR12" si="12">SUM(AS8:AT8)</f>
        <v>10</v>
      </c>
      <c r="AS8" s="440">
        <v>4</v>
      </c>
      <c r="AT8" s="441">
        <v>6</v>
      </c>
      <c r="AU8" s="437">
        <f t="shared" si="10"/>
        <v>6</v>
      </c>
      <c r="AV8" s="440">
        <v>3</v>
      </c>
      <c r="AW8" s="441">
        <v>3</v>
      </c>
    </row>
    <row r="9" spans="1:49" s="21" customFormat="1" ht="22" customHeight="1">
      <c r="A9" s="752"/>
      <c r="B9" s="756"/>
      <c r="C9" s="725" t="s">
        <v>1007</v>
      </c>
      <c r="D9" s="726"/>
      <c r="E9" s="256">
        <f t="shared" si="4"/>
        <v>14</v>
      </c>
      <c r="F9" s="271">
        <v>7</v>
      </c>
      <c r="G9" s="272">
        <v>7</v>
      </c>
      <c r="H9" s="256">
        <f t="shared" si="5"/>
        <v>8</v>
      </c>
      <c r="I9" s="271">
        <v>4</v>
      </c>
      <c r="J9" s="272">
        <v>4</v>
      </c>
      <c r="K9" s="256">
        <f t="shared" si="6"/>
        <v>19</v>
      </c>
      <c r="L9" s="271">
        <v>13</v>
      </c>
      <c r="M9" s="273">
        <v>6</v>
      </c>
      <c r="N9" s="256">
        <f t="shared" si="7"/>
        <v>12</v>
      </c>
      <c r="O9" s="274">
        <v>8</v>
      </c>
      <c r="P9" s="275">
        <v>4</v>
      </c>
      <c r="Q9" s="263">
        <f t="shared" si="8"/>
        <v>6</v>
      </c>
      <c r="R9" s="274">
        <v>3</v>
      </c>
      <c r="S9" s="275">
        <v>3</v>
      </c>
      <c r="T9" s="263">
        <f t="shared" si="9"/>
        <v>13</v>
      </c>
      <c r="U9" s="274">
        <v>6</v>
      </c>
      <c r="V9" s="276">
        <v>7</v>
      </c>
      <c r="W9" s="263">
        <f t="shared" si="0"/>
        <v>14</v>
      </c>
      <c r="X9" s="274">
        <v>5</v>
      </c>
      <c r="Y9" s="277">
        <v>9</v>
      </c>
      <c r="Z9" s="267">
        <f t="shared" si="1"/>
        <v>20</v>
      </c>
      <c r="AA9" s="261">
        <v>11</v>
      </c>
      <c r="AB9" s="266">
        <v>9</v>
      </c>
      <c r="AC9" s="267">
        <f t="shared" si="2"/>
        <v>21</v>
      </c>
      <c r="AD9" s="261">
        <v>8</v>
      </c>
      <c r="AE9" s="266">
        <v>13</v>
      </c>
      <c r="AF9" s="267">
        <f t="shared" si="3"/>
        <v>30</v>
      </c>
      <c r="AG9" s="261">
        <v>14</v>
      </c>
      <c r="AH9" s="266">
        <v>16</v>
      </c>
      <c r="AI9" s="265">
        <v>40</v>
      </c>
      <c r="AJ9" s="274">
        <v>19</v>
      </c>
      <c r="AK9" s="275">
        <v>21</v>
      </c>
      <c r="AL9" s="437">
        <v>44</v>
      </c>
      <c r="AM9" s="440">
        <v>18</v>
      </c>
      <c r="AN9" s="441">
        <v>26</v>
      </c>
      <c r="AO9" s="437">
        <f t="shared" si="11"/>
        <v>38</v>
      </c>
      <c r="AP9" s="440">
        <v>15</v>
      </c>
      <c r="AQ9" s="441">
        <v>23</v>
      </c>
      <c r="AR9" s="437">
        <f t="shared" si="12"/>
        <v>46</v>
      </c>
      <c r="AS9" s="440">
        <v>16</v>
      </c>
      <c r="AT9" s="441">
        <v>30</v>
      </c>
      <c r="AU9" s="437">
        <f t="shared" si="10"/>
        <v>41</v>
      </c>
      <c r="AV9" s="440">
        <v>8</v>
      </c>
      <c r="AW9" s="441">
        <v>33</v>
      </c>
    </row>
    <row r="10" spans="1:49" s="21" customFormat="1" ht="22" customHeight="1">
      <c r="A10" s="752"/>
      <c r="B10" s="727" t="s">
        <v>1001</v>
      </c>
      <c r="C10" s="728"/>
      <c r="D10" s="729"/>
      <c r="E10" s="256">
        <f t="shared" si="4"/>
        <v>0</v>
      </c>
      <c r="F10" s="271">
        <v>0</v>
      </c>
      <c r="G10" s="272">
        <v>0</v>
      </c>
      <c r="H10" s="256">
        <f t="shared" si="5"/>
        <v>0</v>
      </c>
      <c r="I10" s="271">
        <v>0</v>
      </c>
      <c r="J10" s="272">
        <v>0</v>
      </c>
      <c r="K10" s="256">
        <f t="shared" si="6"/>
        <v>0</v>
      </c>
      <c r="L10" s="271">
        <v>0</v>
      </c>
      <c r="M10" s="273">
        <v>0</v>
      </c>
      <c r="N10" s="256">
        <f t="shared" si="7"/>
        <v>0</v>
      </c>
      <c r="O10" s="274">
        <v>0</v>
      </c>
      <c r="P10" s="275">
        <v>0</v>
      </c>
      <c r="Q10" s="263">
        <f t="shared" si="8"/>
        <v>0</v>
      </c>
      <c r="R10" s="274">
        <v>0</v>
      </c>
      <c r="S10" s="275">
        <v>0</v>
      </c>
      <c r="T10" s="263">
        <f t="shared" si="9"/>
        <v>0</v>
      </c>
      <c r="U10" s="274">
        <v>0</v>
      </c>
      <c r="V10" s="276">
        <v>0</v>
      </c>
      <c r="W10" s="263">
        <f t="shared" si="0"/>
        <v>0</v>
      </c>
      <c r="X10" s="274">
        <v>0</v>
      </c>
      <c r="Y10" s="277">
        <v>0</v>
      </c>
      <c r="Z10" s="267">
        <f t="shared" si="1"/>
        <v>0</v>
      </c>
      <c r="AA10" s="261">
        <v>0</v>
      </c>
      <c r="AB10" s="266">
        <v>0</v>
      </c>
      <c r="AC10" s="267">
        <f t="shared" si="2"/>
        <v>0</v>
      </c>
      <c r="AD10" s="261">
        <v>0</v>
      </c>
      <c r="AE10" s="266">
        <v>0</v>
      </c>
      <c r="AF10" s="267">
        <f t="shared" si="3"/>
        <v>0</v>
      </c>
      <c r="AG10" s="261">
        <v>0</v>
      </c>
      <c r="AH10" s="266">
        <v>0</v>
      </c>
      <c r="AI10" s="265">
        <f t="shared" ref="AI10" si="13">AJ10+AK10</f>
        <v>0</v>
      </c>
      <c r="AJ10" s="274">
        <v>0</v>
      </c>
      <c r="AK10" s="275">
        <v>0</v>
      </c>
      <c r="AL10" s="437">
        <f t="shared" ref="AL10" si="14">AM10+AN10</f>
        <v>0</v>
      </c>
      <c r="AM10" s="440">
        <v>0</v>
      </c>
      <c r="AN10" s="441">
        <v>0</v>
      </c>
      <c r="AO10" s="437">
        <f t="shared" si="11"/>
        <v>0</v>
      </c>
      <c r="AP10" s="440">
        <v>0</v>
      </c>
      <c r="AQ10" s="441">
        <v>0</v>
      </c>
      <c r="AR10" s="437">
        <f t="shared" si="12"/>
        <v>0</v>
      </c>
      <c r="AS10" s="440">
        <v>0</v>
      </c>
      <c r="AT10" s="441">
        <v>0</v>
      </c>
      <c r="AU10" s="437">
        <f t="shared" si="10"/>
        <v>0</v>
      </c>
      <c r="AV10" s="440">
        <v>0</v>
      </c>
      <c r="AW10" s="441">
        <v>0</v>
      </c>
    </row>
    <row r="11" spans="1:49" s="21" customFormat="1" ht="22" customHeight="1">
      <c r="A11" s="752"/>
      <c r="B11" s="725" t="s">
        <v>1002</v>
      </c>
      <c r="C11" s="730"/>
      <c r="D11" s="726"/>
      <c r="E11" s="256">
        <f t="shared" si="4"/>
        <v>10</v>
      </c>
      <c r="F11" s="271">
        <v>9</v>
      </c>
      <c r="G11" s="272">
        <v>1</v>
      </c>
      <c r="H11" s="256">
        <f t="shared" si="5"/>
        <v>7</v>
      </c>
      <c r="I11" s="271">
        <v>5</v>
      </c>
      <c r="J11" s="272">
        <v>2</v>
      </c>
      <c r="K11" s="256">
        <f t="shared" si="6"/>
        <v>9</v>
      </c>
      <c r="L11" s="271">
        <v>8</v>
      </c>
      <c r="M11" s="273">
        <v>1</v>
      </c>
      <c r="N11" s="256">
        <f t="shared" si="7"/>
        <v>12</v>
      </c>
      <c r="O11" s="274">
        <v>11</v>
      </c>
      <c r="P11" s="275">
        <v>1</v>
      </c>
      <c r="Q11" s="263">
        <f t="shared" si="8"/>
        <v>10</v>
      </c>
      <c r="R11" s="274">
        <v>9</v>
      </c>
      <c r="S11" s="275">
        <v>1</v>
      </c>
      <c r="T11" s="263">
        <f t="shared" si="9"/>
        <v>8</v>
      </c>
      <c r="U11" s="274">
        <v>5</v>
      </c>
      <c r="V11" s="276">
        <v>3</v>
      </c>
      <c r="W11" s="263">
        <f t="shared" si="0"/>
        <v>7</v>
      </c>
      <c r="X11" s="274">
        <v>6</v>
      </c>
      <c r="Y11" s="277">
        <v>1</v>
      </c>
      <c r="Z11" s="267">
        <f t="shared" si="1"/>
        <v>7</v>
      </c>
      <c r="AA11" s="261">
        <v>7</v>
      </c>
      <c r="AB11" s="266">
        <v>0</v>
      </c>
      <c r="AC11" s="267">
        <f t="shared" si="2"/>
        <v>6</v>
      </c>
      <c r="AD11" s="261">
        <v>5</v>
      </c>
      <c r="AE11" s="266">
        <v>1</v>
      </c>
      <c r="AF11" s="267">
        <f t="shared" si="3"/>
        <v>8</v>
      </c>
      <c r="AG11" s="261">
        <v>6</v>
      </c>
      <c r="AH11" s="266">
        <v>2</v>
      </c>
      <c r="AI11" s="265">
        <v>7</v>
      </c>
      <c r="AJ11" s="274">
        <v>7</v>
      </c>
      <c r="AK11" s="275">
        <v>0</v>
      </c>
      <c r="AL11" s="437">
        <v>7</v>
      </c>
      <c r="AM11" s="440">
        <v>5</v>
      </c>
      <c r="AN11" s="441">
        <v>2</v>
      </c>
      <c r="AO11" s="437">
        <f t="shared" si="11"/>
        <v>2</v>
      </c>
      <c r="AP11" s="440">
        <v>0</v>
      </c>
      <c r="AQ11" s="441">
        <v>2</v>
      </c>
      <c r="AR11" s="437">
        <f t="shared" si="12"/>
        <v>4</v>
      </c>
      <c r="AS11" s="440">
        <v>2</v>
      </c>
      <c r="AT11" s="441">
        <v>2</v>
      </c>
      <c r="AU11" s="437">
        <f t="shared" si="10"/>
        <v>5</v>
      </c>
      <c r="AV11" s="440">
        <v>4</v>
      </c>
      <c r="AW11" s="441">
        <v>1</v>
      </c>
    </row>
    <row r="12" spans="1:49" s="21" customFormat="1" ht="22" customHeight="1">
      <c r="A12" s="752"/>
      <c r="B12" s="725" t="s">
        <v>682</v>
      </c>
      <c r="C12" s="730"/>
      <c r="D12" s="726"/>
      <c r="E12" s="256">
        <f t="shared" si="4"/>
        <v>10</v>
      </c>
      <c r="F12" s="271">
        <v>6</v>
      </c>
      <c r="G12" s="272">
        <v>4</v>
      </c>
      <c r="H12" s="256">
        <f t="shared" si="5"/>
        <v>8</v>
      </c>
      <c r="I12" s="271">
        <v>8</v>
      </c>
      <c r="J12" s="272">
        <v>0</v>
      </c>
      <c r="K12" s="256">
        <f t="shared" si="6"/>
        <v>9</v>
      </c>
      <c r="L12" s="271">
        <v>6</v>
      </c>
      <c r="M12" s="273">
        <v>3</v>
      </c>
      <c r="N12" s="256">
        <f t="shared" si="7"/>
        <v>5</v>
      </c>
      <c r="O12" s="274">
        <v>2</v>
      </c>
      <c r="P12" s="275">
        <v>3</v>
      </c>
      <c r="Q12" s="263">
        <f t="shared" si="8"/>
        <v>10</v>
      </c>
      <c r="R12" s="274">
        <v>8</v>
      </c>
      <c r="S12" s="275">
        <v>2</v>
      </c>
      <c r="T12" s="263">
        <f t="shared" si="9"/>
        <v>15</v>
      </c>
      <c r="U12" s="274">
        <v>11</v>
      </c>
      <c r="V12" s="276">
        <v>4</v>
      </c>
      <c r="W12" s="263">
        <f t="shared" si="0"/>
        <v>12</v>
      </c>
      <c r="X12" s="274">
        <v>5</v>
      </c>
      <c r="Y12" s="277">
        <v>7</v>
      </c>
      <c r="Z12" s="267">
        <f t="shared" si="1"/>
        <v>10</v>
      </c>
      <c r="AA12" s="261">
        <v>8</v>
      </c>
      <c r="AB12" s="266">
        <v>2</v>
      </c>
      <c r="AC12" s="267">
        <f t="shared" si="2"/>
        <v>7</v>
      </c>
      <c r="AD12" s="261">
        <v>6</v>
      </c>
      <c r="AE12" s="266">
        <v>1</v>
      </c>
      <c r="AF12" s="267">
        <f t="shared" si="3"/>
        <v>16</v>
      </c>
      <c r="AG12" s="261">
        <v>10</v>
      </c>
      <c r="AH12" s="266">
        <v>6</v>
      </c>
      <c r="AI12" s="265">
        <v>8</v>
      </c>
      <c r="AJ12" s="274">
        <v>4</v>
      </c>
      <c r="AK12" s="275">
        <v>4</v>
      </c>
      <c r="AL12" s="437">
        <v>13</v>
      </c>
      <c r="AM12" s="440">
        <v>8</v>
      </c>
      <c r="AN12" s="441">
        <v>5</v>
      </c>
      <c r="AO12" s="437">
        <f t="shared" si="11"/>
        <v>12</v>
      </c>
      <c r="AP12" s="440">
        <v>9</v>
      </c>
      <c r="AQ12" s="441">
        <v>3</v>
      </c>
      <c r="AR12" s="437">
        <f t="shared" si="12"/>
        <v>7</v>
      </c>
      <c r="AS12" s="440">
        <v>3</v>
      </c>
      <c r="AT12" s="441">
        <v>4</v>
      </c>
      <c r="AU12" s="437">
        <f t="shared" si="10"/>
        <v>9</v>
      </c>
      <c r="AV12" s="440">
        <v>7</v>
      </c>
      <c r="AW12" s="441">
        <v>2</v>
      </c>
    </row>
    <row r="13" spans="1:49" s="21" customFormat="1" ht="22" customHeight="1">
      <c r="A13" s="752"/>
      <c r="B13" s="725" t="s">
        <v>1008</v>
      </c>
      <c r="C13" s="730"/>
      <c r="D13" s="726"/>
      <c r="E13" s="278">
        <f t="shared" ref="E13:AK13" si="15">SUM(E6:E12)</f>
        <v>1221</v>
      </c>
      <c r="F13" s="271">
        <f t="shared" si="15"/>
        <v>616</v>
      </c>
      <c r="G13" s="272">
        <f t="shared" si="15"/>
        <v>605</v>
      </c>
      <c r="H13" s="278">
        <f t="shared" si="15"/>
        <v>1199</v>
      </c>
      <c r="I13" s="271">
        <f t="shared" si="15"/>
        <v>610</v>
      </c>
      <c r="J13" s="272">
        <f t="shared" si="15"/>
        <v>589</v>
      </c>
      <c r="K13" s="278">
        <f t="shared" si="15"/>
        <v>1188</v>
      </c>
      <c r="L13" s="271">
        <f t="shared" si="15"/>
        <v>611</v>
      </c>
      <c r="M13" s="272">
        <f t="shared" si="15"/>
        <v>577</v>
      </c>
      <c r="N13" s="278">
        <f t="shared" si="15"/>
        <v>1161</v>
      </c>
      <c r="O13" s="271">
        <f t="shared" si="15"/>
        <v>604</v>
      </c>
      <c r="P13" s="273">
        <f t="shared" si="15"/>
        <v>557</v>
      </c>
      <c r="Q13" s="279">
        <f t="shared" si="15"/>
        <v>1159</v>
      </c>
      <c r="R13" s="271">
        <f t="shared" si="15"/>
        <v>585</v>
      </c>
      <c r="S13" s="273">
        <f t="shared" si="15"/>
        <v>574</v>
      </c>
      <c r="T13" s="279">
        <f t="shared" si="15"/>
        <v>1201</v>
      </c>
      <c r="U13" s="271">
        <f t="shared" si="15"/>
        <v>621</v>
      </c>
      <c r="V13" s="272">
        <f t="shared" si="15"/>
        <v>580</v>
      </c>
      <c r="W13" s="279">
        <f t="shared" si="15"/>
        <v>1120</v>
      </c>
      <c r="X13" s="271">
        <f t="shared" si="15"/>
        <v>575</v>
      </c>
      <c r="Y13" s="281">
        <f t="shared" si="15"/>
        <v>545</v>
      </c>
      <c r="Z13" s="279">
        <f t="shared" si="15"/>
        <v>1041</v>
      </c>
      <c r="AA13" s="271">
        <f t="shared" si="15"/>
        <v>523</v>
      </c>
      <c r="AB13" s="281">
        <f t="shared" si="15"/>
        <v>518</v>
      </c>
      <c r="AC13" s="279">
        <f t="shared" si="15"/>
        <v>1029</v>
      </c>
      <c r="AD13" s="271">
        <f t="shared" si="15"/>
        <v>519</v>
      </c>
      <c r="AE13" s="281">
        <f t="shared" si="15"/>
        <v>510</v>
      </c>
      <c r="AF13" s="279">
        <f t="shared" si="15"/>
        <v>1065</v>
      </c>
      <c r="AG13" s="271">
        <f t="shared" si="15"/>
        <v>557</v>
      </c>
      <c r="AH13" s="281">
        <f t="shared" si="15"/>
        <v>508</v>
      </c>
      <c r="AI13" s="280">
        <f t="shared" si="15"/>
        <v>999</v>
      </c>
      <c r="AJ13" s="271">
        <f t="shared" si="15"/>
        <v>504</v>
      </c>
      <c r="AK13" s="273">
        <f t="shared" si="15"/>
        <v>495</v>
      </c>
      <c r="AL13" s="442">
        <f t="shared" ref="AL13:AN13" si="16">SUM(AL6:AL12)</f>
        <v>1033</v>
      </c>
      <c r="AM13" s="443">
        <f t="shared" si="16"/>
        <v>549</v>
      </c>
      <c r="AN13" s="444">
        <f t="shared" si="16"/>
        <v>484</v>
      </c>
      <c r="AO13" s="437">
        <f t="shared" si="11"/>
        <v>1003</v>
      </c>
      <c r="AP13" s="443">
        <f>SUM(AP6:AP12)</f>
        <v>546</v>
      </c>
      <c r="AQ13" s="444">
        <f>SUM(AQ6:AQ12)</f>
        <v>457</v>
      </c>
      <c r="AR13" s="437">
        <f t="shared" ref="AR13" si="17">SUM(AS13:AT13)</f>
        <v>1044</v>
      </c>
      <c r="AS13" s="443">
        <f>SUM(AS6:AS12)</f>
        <v>513</v>
      </c>
      <c r="AT13" s="444">
        <f>SUM(AT6:AT12)</f>
        <v>531</v>
      </c>
      <c r="AU13" s="437">
        <f t="shared" ref="AU13" si="18">SUM(AV13:AW13)</f>
        <v>955</v>
      </c>
      <c r="AV13" s="443">
        <f>SUM(AV6:AV12)</f>
        <v>482</v>
      </c>
      <c r="AW13" s="444">
        <f>SUM(AW6:AW12)</f>
        <v>473</v>
      </c>
    </row>
    <row r="14" spans="1:49" s="21" customFormat="1" ht="22" customHeight="1" thickBot="1">
      <c r="A14" s="753"/>
      <c r="B14" s="759" t="s">
        <v>1009</v>
      </c>
      <c r="C14" s="743"/>
      <c r="D14" s="744"/>
      <c r="E14" s="282">
        <f t="shared" ref="E14:V14" si="19">E13/E23</f>
        <v>0.9667458432304038</v>
      </c>
      <c r="F14" s="283">
        <f t="shared" si="19"/>
        <v>0.9640062597809077</v>
      </c>
      <c r="G14" s="284">
        <f t="shared" si="19"/>
        <v>0.96955128205128205</v>
      </c>
      <c r="H14" s="282">
        <f t="shared" si="19"/>
        <v>0.9622792937399679</v>
      </c>
      <c r="I14" s="283">
        <f t="shared" si="19"/>
        <v>0.95163806552262087</v>
      </c>
      <c r="J14" s="284">
        <f t="shared" si="19"/>
        <v>0.97355371900826448</v>
      </c>
      <c r="K14" s="282">
        <f t="shared" si="19"/>
        <v>0.96663954434499588</v>
      </c>
      <c r="L14" s="283">
        <f t="shared" si="19"/>
        <v>0.95768025078369901</v>
      </c>
      <c r="M14" s="284">
        <f t="shared" si="19"/>
        <v>0.97631133671742809</v>
      </c>
      <c r="N14" s="282">
        <f t="shared" si="19"/>
        <v>0.96830692243536276</v>
      </c>
      <c r="O14" s="283">
        <f t="shared" si="19"/>
        <v>0.96178343949044587</v>
      </c>
      <c r="P14" s="285">
        <f t="shared" si="19"/>
        <v>0.97548161120840626</v>
      </c>
      <c r="Q14" s="286">
        <f t="shared" si="19"/>
        <v>0.96663886572143454</v>
      </c>
      <c r="R14" s="283">
        <f t="shared" si="19"/>
        <v>0.95744680851063835</v>
      </c>
      <c r="S14" s="285">
        <f t="shared" si="19"/>
        <v>0.97619047619047616</v>
      </c>
      <c r="T14" s="286">
        <f>T13/T23</f>
        <v>0.96543408360128613</v>
      </c>
      <c r="U14" s="283">
        <f t="shared" si="19"/>
        <v>0.95538461538461539</v>
      </c>
      <c r="V14" s="287">
        <f t="shared" si="19"/>
        <v>0.97643097643097643</v>
      </c>
      <c r="W14" s="286">
        <f t="shared" ref="W14:AK14" si="20">W13/W23</f>
        <v>0.95890410958904104</v>
      </c>
      <c r="X14" s="283">
        <f t="shared" si="20"/>
        <v>0.94572368421052633</v>
      </c>
      <c r="Y14" s="287">
        <f t="shared" si="20"/>
        <v>0.9732142857142857</v>
      </c>
      <c r="Z14" s="286">
        <f t="shared" si="20"/>
        <v>0.95856353591160226</v>
      </c>
      <c r="AA14" s="283">
        <f t="shared" si="20"/>
        <v>0.94404332129963897</v>
      </c>
      <c r="AB14" s="287">
        <f t="shared" si="20"/>
        <v>0.97368421052631582</v>
      </c>
      <c r="AC14" s="286">
        <f t="shared" si="20"/>
        <v>0.96710526315789469</v>
      </c>
      <c r="AD14" s="283">
        <f t="shared" si="20"/>
        <v>0.96648044692737434</v>
      </c>
      <c r="AE14" s="287">
        <f t="shared" si="20"/>
        <v>0.967741935483871</v>
      </c>
      <c r="AF14" s="286">
        <f t="shared" si="20"/>
        <v>0.97886029411764708</v>
      </c>
      <c r="AG14" s="283">
        <f t="shared" si="20"/>
        <v>0.96701388888888884</v>
      </c>
      <c r="AH14" s="287">
        <f t="shared" si="20"/>
        <v>0.9921875</v>
      </c>
      <c r="AI14" s="288">
        <f t="shared" si="20"/>
        <v>0.98133595284872299</v>
      </c>
      <c r="AJ14" s="283">
        <f t="shared" si="20"/>
        <v>0.97485493230174081</v>
      </c>
      <c r="AK14" s="285">
        <f t="shared" si="20"/>
        <v>0.9880239520958084</v>
      </c>
      <c r="AL14" s="445">
        <f t="shared" ref="AL14:AQ14" si="21">AL13/AL23</f>
        <v>0.97637051039697542</v>
      </c>
      <c r="AM14" s="446">
        <f t="shared" si="21"/>
        <v>0.97168141592920354</v>
      </c>
      <c r="AN14" s="447">
        <f t="shared" si="21"/>
        <v>0.98174442190669375</v>
      </c>
      <c r="AO14" s="550">
        <f t="shared" si="21"/>
        <v>0.96908212560386475</v>
      </c>
      <c r="AP14" s="551">
        <f t="shared" si="21"/>
        <v>0.97153024911032027</v>
      </c>
      <c r="AQ14" s="552">
        <f t="shared" si="21"/>
        <v>0.96617336152219868</v>
      </c>
      <c r="AR14" s="550">
        <f t="shared" ref="AR14:AT14" si="22">AR13/AR23</f>
        <v>0.9675625579240037</v>
      </c>
      <c r="AS14" s="551">
        <f t="shared" si="22"/>
        <v>0.95708955223880599</v>
      </c>
      <c r="AT14" s="552">
        <f t="shared" si="22"/>
        <v>0.97790055248618779</v>
      </c>
      <c r="AU14" s="550">
        <f t="shared" ref="AU14:AW14" si="23">AU13/AU23</f>
        <v>0.96367305751765897</v>
      </c>
      <c r="AV14" s="551">
        <f t="shared" si="23"/>
        <v>0.96981891348088534</v>
      </c>
      <c r="AW14" s="552">
        <f t="shared" si="23"/>
        <v>0.95748987854251011</v>
      </c>
    </row>
    <row r="15" spans="1:49" s="21" customFormat="1" ht="22" customHeight="1">
      <c r="A15" s="760" t="s">
        <v>683</v>
      </c>
      <c r="B15" s="737" t="s">
        <v>684</v>
      </c>
      <c r="C15" s="737"/>
      <c r="D15" s="738"/>
      <c r="E15" s="289">
        <f>F15+G15</f>
        <v>3</v>
      </c>
      <c r="F15" s="290">
        <v>0</v>
      </c>
      <c r="G15" s="291">
        <v>3</v>
      </c>
      <c r="H15" s="289">
        <f>I15+J15</f>
        <v>8</v>
      </c>
      <c r="I15" s="290">
        <v>2</v>
      </c>
      <c r="J15" s="291">
        <v>6</v>
      </c>
      <c r="K15" s="289">
        <f>L15+M15</f>
        <v>5</v>
      </c>
      <c r="L15" s="290">
        <v>0</v>
      </c>
      <c r="M15" s="292">
        <v>5</v>
      </c>
      <c r="N15" s="289">
        <f>O15+P15</f>
        <v>6</v>
      </c>
      <c r="O15" s="293">
        <v>2</v>
      </c>
      <c r="P15" s="294">
        <v>4</v>
      </c>
      <c r="Q15" s="295">
        <f>R15+S15</f>
        <v>12</v>
      </c>
      <c r="R15" s="293">
        <v>2</v>
      </c>
      <c r="S15" s="294">
        <v>10</v>
      </c>
      <c r="T15" s="295">
        <f>U15+V15</f>
        <v>7</v>
      </c>
      <c r="U15" s="293">
        <v>5</v>
      </c>
      <c r="V15" s="296">
        <v>2</v>
      </c>
      <c r="W15" s="295">
        <f>SUM(X15:Y15)</f>
        <v>7</v>
      </c>
      <c r="X15" s="293">
        <v>1</v>
      </c>
      <c r="Y15" s="298">
        <v>6</v>
      </c>
      <c r="Z15" s="299">
        <f>AA15+AB15</f>
        <v>9</v>
      </c>
      <c r="AA15" s="293">
        <v>1</v>
      </c>
      <c r="AB15" s="298">
        <v>8</v>
      </c>
      <c r="AC15" s="299">
        <f>AD15+AE15</f>
        <v>3</v>
      </c>
      <c r="AD15" s="293">
        <v>1</v>
      </c>
      <c r="AE15" s="298">
        <v>2</v>
      </c>
      <c r="AF15" s="299">
        <f>AG15+AH15</f>
        <v>0</v>
      </c>
      <c r="AG15" s="293">
        <v>0</v>
      </c>
      <c r="AH15" s="298">
        <v>0</v>
      </c>
      <c r="AI15" s="297">
        <f>AJ15+AK15</f>
        <v>0</v>
      </c>
      <c r="AJ15" s="293">
        <v>0</v>
      </c>
      <c r="AK15" s="294">
        <v>0</v>
      </c>
      <c r="AL15" s="448">
        <v>2</v>
      </c>
      <c r="AM15" s="449">
        <v>0</v>
      </c>
      <c r="AN15" s="450">
        <v>2</v>
      </c>
      <c r="AO15" s="442">
        <f>SUM(AP15:AQ15)</f>
        <v>9</v>
      </c>
      <c r="AP15" s="449">
        <v>0</v>
      </c>
      <c r="AQ15" s="450">
        <v>9</v>
      </c>
      <c r="AR15" s="442">
        <f>SUM(AS15:AT15)</f>
        <v>0</v>
      </c>
      <c r="AS15" s="449">
        <v>0</v>
      </c>
      <c r="AT15" s="450">
        <v>0</v>
      </c>
      <c r="AU15" s="442">
        <f>SUM(AV15:AW15)</f>
        <v>14</v>
      </c>
      <c r="AV15" s="449">
        <v>1</v>
      </c>
      <c r="AW15" s="450">
        <v>13</v>
      </c>
    </row>
    <row r="16" spans="1:49" s="21" customFormat="1" ht="22" customHeight="1">
      <c r="A16" s="752"/>
      <c r="B16" s="730" t="s">
        <v>1010</v>
      </c>
      <c r="C16" s="730"/>
      <c r="D16" s="726"/>
      <c r="E16" s="278">
        <f>F16+G16</f>
        <v>1</v>
      </c>
      <c r="F16" s="271">
        <v>0</v>
      </c>
      <c r="G16" s="272">
        <v>1</v>
      </c>
      <c r="H16" s="278">
        <f>I16+J16</f>
        <v>0</v>
      </c>
      <c r="I16" s="271">
        <v>0</v>
      </c>
      <c r="J16" s="272">
        <v>0</v>
      </c>
      <c r="K16" s="278">
        <f>L16+M16</f>
        <v>0</v>
      </c>
      <c r="L16" s="271">
        <v>0</v>
      </c>
      <c r="M16" s="273">
        <v>0</v>
      </c>
      <c r="N16" s="278">
        <f>O16+P16</f>
        <v>0</v>
      </c>
      <c r="O16" s="274">
        <v>0</v>
      </c>
      <c r="P16" s="275">
        <v>0</v>
      </c>
      <c r="Q16" s="279">
        <f>R16+S16</f>
        <v>1</v>
      </c>
      <c r="R16" s="274">
        <v>1</v>
      </c>
      <c r="S16" s="275">
        <v>0</v>
      </c>
      <c r="T16" s="279">
        <f>U16+V16</f>
        <v>0</v>
      </c>
      <c r="U16" s="274">
        <v>0</v>
      </c>
      <c r="V16" s="276">
        <v>0</v>
      </c>
      <c r="W16" s="279">
        <f t="shared" ref="W16:W17" si="24">SUM(X16:Y16)</f>
        <v>0</v>
      </c>
      <c r="X16" s="274">
        <v>0</v>
      </c>
      <c r="Y16" s="277">
        <v>0</v>
      </c>
      <c r="Z16" s="300">
        <f>AA16+AB16</f>
        <v>0</v>
      </c>
      <c r="AA16" s="274">
        <v>0</v>
      </c>
      <c r="AB16" s="277">
        <v>0</v>
      </c>
      <c r="AC16" s="300">
        <f>AD16+AE16</f>
        <v>0</v>
      </c>
      <c r="AD16" s="274">
        <v>0</v>
      </c>
      <c r="AE16" s="277">
        <v>0</v>
      </c>
      <c r="AF16" s="300">
        <f>AG16+AH16</f>
        <v>0</v>
      </c>
      <c r="AG16" s="274">
        <v>0</v>
      </c>
      <c r="AH16" s="277">
        <v>0</v>
      </c>
      <c r="AI16" s="280">
        <f>AJ16+AK16</f>
        <v>0</v>
      </c>
      <c r="AJ16" s="274">
        <v>0</v>
      </c>
      <c r="AK16" s="275">
        <v>0</v>
      </c>
      <c r="AL16" s="442">
        <f>AM16+AN16</f>
        <v>0</v>
      </c>
      <c r="AM16" s="440">
        <v>0</v>
      </c>
      <c r="AN16" s="441">
        <v>0</v>
      </c>
      <c r="AO16" s="442">
        <f>SUM(AP16:AQ16)</f>
        <v>0</v>
      </c>
      <c r="AP16" s="440">
        <v>0</v>
      </c>
      <c r="AQ16" s="441">
        <v>0</v>
      </c>
      <c r="AR16" s="442">
        <f t="shared" ref="AR16:AR17" si="25">SUM(AS16:AT16)</f>
        <v>0</v>
      </c>
      <c r="AS16" s="440">
        <v>0</v>
      </c>
      <c r="AT16" s="441">
        <v>0</v>
      </c>
      <c r="AU16" s="442">
        <f t="shared" ref="AU16:AU17" si="26">SUM(AV16:AW16)</f>
        <v>0</v>
      </c>
      <c r="AV16" s="440">
        <v>0</v>
      </c>
      <c r="AW16" s="441">
        <v>0</v>
      </c>
    </row>
    <row r="17" spans="1:49" s="21" customFormat="1" ht="22" customHeight="1" thickBot="1">
      <c r="A17" s="753"/>
      <c r="B17" s="743" t="s">
        <v>1011</v>
      </c>
      <c r="C17" s="743"/>
      <c r="D17" s="744"/>
      <c r="E17" s="301">
        <f>F17+G17</f>
        <v>1</v>
      </c>
      <c r="F17" s="302">
        <v>0</v>
      </c>
      <c r="G17" s="303">
        <v>1</v>
      </c>
      <c r="H17" s="301">
        <f>I17+J17</f>
        <v>0</v>
      </c>
      <c r="I17" s="302">
        <v>0</v>
      </c>
      <c r="J17" s="303">
        <v>0</v>
      </c>
      <c r="K17" s="301">
        <f>L17+M17</f>
        <v>0</v>
      </c>
      <c r="L17" s="302">
        <v>0</v>
      </c>
      <c r="M17" s="304">
        <v>0</v>
      </c>
      <c r="N17" s="301">
        <f>O17+P17</f>
        <v>0</v>
      </c>
      <c r="O17" s="305">
        <v>0</v>
      </c>
      <c r="P17" s="306">
        <v>0</v>
      </c>
      <c r="Q17" s="307">
        <f>R17+S17</f>
        <v>0</v>
      </c>
      <c r="R17" s="305">
        <v>0</v>
      </c>
      <c r="S17" s="306">
        <v>0</v>
      </c>
      <c r="T17" s="307">
        <f>U17+V17</f>
        <v>0</v>
      </c>
      <c r="U17" s="305">
        <v>0</v>
      </c>
      <c r="V17" s="308">
        <v>0</v>
      </c>
      <c r="W17" s="307">
        <f t="shared" si="24"/>
        <v>0</v>
      </c>
      <c r="X17" s="305">
        <v>0</v>
      </c>
      <c r="Y17" s="310">
        <v>0</v>
      </c>
      <c r="Z17" s="311">
        <f>AA17+AB17</f>
        <v>0</v>
      </c>
      <c r="AA17" s="305">
        <v>0</v>
      </c>
      <c r="AB17" s="310">
        <v>0</v>
      </c>
      <c r="AC17" s="311">
        <f>AD17+AE17</f>
        <v>0</v>
      </c>
      <c r="AD17" s="305">
        <v>0</v>
      </c>
      <c r="AE17" s="310">
        <v>0</v>
      </c>
      <c r="AF17" s="311">
        <f>AG17+AH17</f>
        <v>0</v>
      </c>
      <c r="AG17" s="305">
        <v>0</v>
      </c>
      <c r="AH17" s="310">
        <v>0</v>
      </c>
      <c r="AI17" s="309">
        <f>AJ17+AK17</f>
        <v>0</v>
      </c>
      <c r="AJ17" s="305">
        <v>0</v>
      </c>
      <c r="AK17" s="306">
        <v>0</v>
      </c>
      <c r="AL17" s="451">
        <f>AM17+AN17</f>
        <v>0</v>
      </c>
      <c r="AM17" s="452">
        <v>0</v>
      </c>
      <c r="AN17" s="453">
        <v>0</v>
      </c>
      <c r="AO17" s="553">
        <f>SUM(AP17:AQ17)</f>
        <v>0</v>
      </c>
      <c r="AP17" s="452">
        <v>0</v>
      </c>
      <c r="AQ17" s="453">
        <v>0</v>
      </c>
      <c r="AR17" s="442">
        <f t="shared" si="25"/>
        <v>0</v>
      </c>
      <c r="AS17" s="452">
        <v>0</v>
      </c>
      <c r="AT17" s="453">
        <v>0</v>
      </c>
      <c r="AU17" s="442">
        <f t="shared" si="26"/>
        <v>0</v>
      </c>
      <c r="AV17" s="452">
        <v>0</v>
      </c>
      <c r="AW17" s="453">
        <v>0</v>
      </c>
    </row>
    <row r="18" spans="1:49" s="21" customFormat="1" ht="22" customHeight="1" thickBot="1">
      <c r="A18" s="745" t="s">
        <v>685</v>
      </c>
      <c r="B18" s="746"/>
      <c r="C18" s="746"/>
      <c r="D18" s="747"/>
      <c r="E18" s="312">
        <f>F18+G18</f>
        <v>5</v>
      </c>
      <c r="F18" s="313">
        <v>5</v>
      </c>
      <c r="G18" s="314">
        <v>0</v>
      </c>
      <c r="H18" s="312">
        <f>I18+J18</f>
        <v>9</v>
      </c>
      <c r="I18" s="313">
        <v>9</v>
      </c>
      <c r="J18" s="314">
        <v>0</v>
      </c>
      <c r="K18" s="312">
        <f>L18+M18</f>
        <v>5</v>
      </c>
      <c r="L18" s="313">
        <v>5</v>
      </c>
      <c r="M18" s="315">
        <v>0</v>
      </c>
      <c r="N18" s="312">
        <f>O18+P18</f>
        <v>4</v>
      </c>
      <c r="O18" s="316">
        <v>4</v>
      </c>
      <c r="P18" s="317">
        <v>0</v>
      </c>
      <c r="Q18" s="318">
        <f>R18+S18</f>
        <v>5</v>
      </c>
      <c r="R18" s="316">
        <v>5</v>
      </c>
      <c r="S18" s="317">
        <v>0</v>
      </c>
      <c r="T18" s="318">
        <f>U18+V18</f>
        <v>4</v>
      </c>
      <c r="U18" s="316">
        <v>4</v>
      </c>
      <c r="V18" s="319">
        <v>0</v>
      </c>
      <c r="W18" s="318">
        <f>SUM(X18:Y18)</f>
        <v>3</v>
      </c>
      <c r="X18" s="316">
        <v>3</v>
      </c>
      <c r="Y18" s="321">
        <v>0</v>
      </c>
      <c r="Z18" s="322">
        <f>AA18+AB18</f>
        <v>8</v>
      </c>
      <c r="AA18" s="316">
        <v>8</v>
      </c>
      <c r="AB18" s="321">
        <v>0</v>
      </c>
      <c r="AC18" s="322">
        <f>AD18+AE18</f>
        <v>3</v>
      </c>
      <c r="AD18" s="316">
        <v>3</v>
      </c>
      <c r="AE18" s="321">
        <v>0</v>
      </c>
      <c r="AF18" s="322">
        <f>AG18+AH18</f>
        <v>3</v>
      </c>
      <c r="AG18" s="316">
        <v>2</v>
      </c>
      <c r="AH18" s="321">
        <v>1</v>
      </c>
      <c r="AI18" s="320">
        <v>4</v>
      </c>
      <c r="AJ18" s="316">
        <v>4</v>
      </c>
      <c r="AK18" s="317">
        <v>0</v>
      </c>
      <c r="AL18" s="454">
        <v>4</v>
      </c>
      <c r="AM18" s="455">
        <v>4</v>
      </c>
      <c r="AN18" s="456">
        <v>0</v>
      </c>
      <c r="AO18" s="554">
        <f t="shared" ref="AO18:AO23" si="27">SUM(AP18:AQ18)</f>
        <v>0</v>
      </c>
      <c r="AP18" s="455">
        <v>0</v>
      </c>
      <c r="AQ18" s="456">
        <v>0</v>
      </c>
      <c r="AR18" s="554">
        <f>SUM(AS18:AT18)</f>
        <v>1</v>
      </c>
      <c r="AS18" s="455">
        <v>0</v>
      </c>
      <c r="AT18" s="456">
        <v>1</v>
      </c>
      <c r="AU18" s="554">
        <f>SUM(AV18:AW18)</f>
        <v>2</v>
      </c>
      <c r="AV18" s="455">
        <v>2</v>
      </c>
      <c r="AW18" s="456">
        <v>0</v>
      </c>
    </row>
    <row r="19" spans="1:49" s="21" customFormat="1" ht="22" customHeight="1">
      <c r="A19" s="761" t="s">
        <v>1012</v>
      </c>
      <c r="B19" s="716"/>
      <c r="C19" s="716"/>
      <c r="D19" s="717"/>
      <c r="E19" s="289">
        <f>F19+G19</f>
        <v>10</v>
      </c>
      <c r="F19" s="290">
        <v>9</v>
      </c>
      <c r="G19" s="291">
        <v>1</v>
      </c>
      <c r="H19" s="289">
        <f>I19+J19</f>
        <v>7</v>
      </c>
      <c r="I19" s="290">
        <v>6</v>
      </c>
      <c r="J19" s="291">
        <v>1</v>
      </c>
      <c r="K19" s="289">
        <f>L19+M19</f>
        <v>6</v>
      </c>
      <c r="L19" s="290">
        <v>6</v>
      </c>
      <c r="M19" s="292">
        <v>0</v>
      </c>
      <c r="N19" s="289">
        <f>O19+P19</f>
        <v>5</v>
      </c>
      <c r="O19" s="293">
        <v>3</v>
      </c>
      <c r="P19" s="294">
        <v>2</v>
      </c>
      <c r="Q19" s="295">
        <f>R19+S19</f>
        <v>4</v>
      </c>
      <c r="R19" s="293">
        <v>4</v>
      </c>
      <c r="S19" s="294">
        <v>0</v>
      </c>
      <c r="T19" s="295">
        <f>U19+V19</f>
        <v>5</v>
      </c>
      <c r="U19" s="293">
        <v>5</v>
      </c>
      <c r="V19" s="296">
        <v>0</v>
      </c>
      <c r="W19" s="295">
        <f>SUM(X19:Y19)</f>
        <v>17</v>
      </c>
      <c r="X19" s="293">
        <v>13</v>
      </c>
      <c r="Y19" s="298">
        <v>4</v>
      </c>
      <c r="Z19" s="299">
        <f>AA19+AB19</f>
        <v>6</v>
      </c>
      <c r="AA19" s="293">
        <v>6</v>
      </c>
      <c r="AB19" s="298">
        <v>0</v>
      </c>
      <c r="AC19" s="299">
        <f>AD19+AE19</f>
        <v>9</v>
      </c>
      <c r="AD19" s="293">
        <v>7</v>
      </c>
      <c r="AE19" s="298">
        <v>2</v>
      </c>
      <c r="AF19" s="299">
        <f>AG19+AH19</f>
        <v>2</v>
      </c>
      <c r="AG19" s="293">
        <v>1</v>
      </c>
      <c r="AH19" s="298">
        <v>1</v>
      </c>
      <c r="AI19" s="297">
        <v>4</v>
      </c>
      <c r="AJ19" s="293">
        <v>3</v>
      </c>
      <c r="AK19" s="294">
        <v>1</v>
      </c>
      <c r="AL19" s="448">
        <v>3</v>
      </c>
      <c r="AM19" s="449">
        <v>3</v>
      </c>
      <c r="AN19" s="450">
        <v>0</v>
      </c>
      <c r="AO19" s="559">
        <f t="shared" si="27"/>
        <v>5</v>
      </c>
      <c r="AP19" s="449">
        <v>5</v>
      </c>
      <c r="AQ19" s="450">
        <v>0</v>
      </c>
      <c r="AR19" s="559">
        <f>SUM(AS19:AT19)</f>
        <v>7</v>
      </c>
      <c r="AS19" s="449">
        <v>6</v>
      </c>
      <c r="AT19" s="450">
        <v>1</v>
      </c>
      <c r="AU19" s="559">
        <f>SUM(AV19:AW19)</f>
        <v>3</v>
      </c>
      <c r="AV19" s="449">
        <v>2</v>
      </c>
      <c r="AW19" s="450">
        <v>1</v>
      </c>
    </row>
    <row r="20" spans="1:49" s="21" customFormat="1" ht="22" customHeight="1" thickBot="1">
      <c r="A20" s="742" t="s">
        <v>1013</v>
      </c>
      <c r="B20" s="743"/>
      <c r="C20" s="743"/>
      <c r="D20" s="744"/>
      <c r="E20" s="323">
        <f t="shared" ref="E20:V20" si="28">E19/E23</f>
        <v>7.91765637371338E-3</v>
      </c>
      <c r="F20" s="324">
        <f t="shared" si="28"/>
        <v>1.4084507042253521E-2</v>
      </c>
      <c r="G20" s="325">
        <f t="shared" si="28"/>
        <v>1.6025641025641025E-3</v>
      </c>
      <c r="H20" s="323">
        <f t="shared" si="28"/>
        <v>5.6179775280898875E-3</v>
      </c>
      <c r="I20" s="324">
        <f t="shared" si="28"/>
        <v>9.3603744149765994E-3</v>
      </c>
      <c r="J20" s="325">
        <f t="shared" si="28"/>
        <v>1.652892561983471E-3</v>
      </c>
      <c r="K20" s="323">
        <f t="shared" si="28"/>
        <v>4.8820179007323028E-3</v>
      </c>
      <c r="L20" s="324">
        <f t="shared" si="28"/>
        <v>9.4043887147335428E-3</v>
      </c>
      <c r="M20" s="325">
        <f t="shared" si="28"/>
        <v>0</v>
      </c>
      <c r="N20" s="323">
        <f t="shared" si="28"/>
        <v>4.1701417848206837E-3</v>
      </c>
      <c r="O20" s="324">
        <f t="shared" si="28"/>
        <v>4.7770700636942673E-3</v>
      </c>
      <c r="P20" s="326">
        <f t="shared" si="28"/>
        <v>3.5026269702276708E-3</v>
      </c>
      <c r="Q20" s="327">
        <f t="shared" si="28"/>
        <v>3.336113427856547E-3</v>
      </c>
      <c r="R20" s="324">
        <f t="shared" si="28"/>
        <v>6.5466448445171853E-3</v>
      </c>
      <c r="S20" s="326">
        <f t="shared" si="28"/>
        <v>0</v>
      </c>
      <c r="T20" s="327">
        <f t="shared" si="28"/>
        <v>4.0192926045016075E-3</v>
      </c>
      <c r="U20" s="324">
        <f t="shared" si="28"/>
        <v>7.6923076923076927E-3</v>
      </c>
      <c r="V20" s="328">
        <f t="shared" si="28"/>
        <v>0</v>
      </c>
      <c r="W20" s="327">
        <f t="shared" ref="W20:AK20" si="29">W19/W23</f>
        <v>1.4554794520547944E-2</v>
      </c>
      <c r="X20" s="324">
        <f t="shared" si="29"/>
        <v>2.1381578947368422E-2</v>
      </c>
      <c r="Y20" s="328">
        <f t="shared" si="29"/>
        <v>7.1428571428571426E-3</v>
      </c>
      <c r="Z20" s="327">
        <f t="shared" si="29"/>
        <v>5.5248618784530384E-3</v>
      </c>
      <c r="AA20" s="324">
        <f t="shared" si="29"/>
        <v>1.0830324909747292E-2</v>
      </c>
      <c r="AB20" s="328">
        <f t="shared" si="29"/>
        <v>0</v>
      </c>
      <c r="AC20" s="327">
        <f t="shared" si="29"/>
        <v>8.4586466165413529E-3</v>
      </c>
      <c r="AD20" s="324">
        <f t="shared" si="29"/>
        <v>1.3035381750465549E-2</v>
      </c>
      <c r="AE20" s="330">
        <f t="shared" si="29"/>
        <v>3.7950664136622392E-3</v>
      </c>
      <c r="AF20" s="327">
        <f t="shared" si="29"/>
        <v>1.838235294117647E-3</v>
      </c>
      <c r="AG20" s="324">
        <f t="shared" si="29"/>
        <v>1.736111111111111E-3</v>
      </c>
      <c r="AH20" s="330">
        <f t="shared" si="29"/>
        <v>1.953125E-3</v>
      </c>
      <c r="AI20" s="329">
        <f t="shared" si="29"/>
        <v>3.929273084479371E-3</v>
      </c>
      <c r="AJ20" s="324">
        <f t="shared" si="29"/>
        <v>5.8027079303675051E-3</v>
      </c>
      <c r="AK20" s="326">
        <f t="shared" si="29"/>
        <v>1.996007984031936E-3</v>
      </c>
      <c r="AL20" s="457">
        <f t="shared" ref="AL20:AO20" si="30">AL19/AL23</f>
        <v>2.8355387523629491E-3</v>
      </c>
      <c r="AM20" s="458">
        <f t="shared" si="30"/>
        <v>5.3097345132743362E-3</v>
      </c>
      <c r="AN20" s="459">
        <f t="shared" si="30"/>
        <v>0</v>
      </c>
      <c r="AO20" s="558">
        <f t="shared" si="30"/>
        <v>4.830917874396135E-3</v>
      </c>
      <c r="AP20" s="458">
        <f t="shared" ref="AP20:AR20" si="31">AP19/AP23</f>
        <v>8.8967971530249119E-3</v>
      </c>
      <c r="AQ20" s="556">
        <f t="shared" si="31"/>
        <v>0</v>
      </c>
      <c r="AR20" s="558">
        <f t="shared" si="31"/>
        <v>6.4874884151992582E-3</v>
      </c>
      <c r="AS20" s="458">
        <f t="shared" ref="AS20:AU20" si="32">AS19/AS23</f>
        <v>1.1194029850746268E-2</v>
      </c>
      <c r="AT20" s="556">
        <f t="shared" si="32"/>
        <v>1.841620626151013E-3</v>
      </c>
      <c r="AU20" s="558">
        <f t="shared" si="32"/>
        <v>3.0272452068617556E-3</v>
      </c>
      <c r="AV20" s="458">
        <f t="shared" ref="AV20:AW20" si="33">AV19/AV23</f>
        <v>4.0241448692152921E-3</v>
      </c>
      <c r="AW20" s="556">
        <f t="shared" si="33"/>
        <v>2.0242914979757085E-3</v>
      </c>
    </row>
    <row r="21" spans="1:49" s="21" customFormat="1" ht="22" customHeight="1" thickBot="1">
      <c r="A21" s="745" t="s">
        <v>1014</v>
      </c>
      <c r="B21" s="746"/>
      <c r="C21" s="746"/>
      <c r="D21" s="747"/>
      <c r="E21" s="312">
        <f>F21+G21</f>
        <v>22</v>
      </c>
      <c r="F21" s="313">
        <v>9</v>
      </c>
      <c r="G21" s="314">
        <v>13</v>
      </c>
      <c r="H21" s="312">
        <f>I21+J21</f>
        <v>23</v>
      </c>
      <c r="I21" s="313">
        <v>14</v>
      </c>
      <c r="J21" s="314">
        <v>9</v>
      </c>
      <c r="K21" s="312">
        <f>L21+M21</f>
        <v>25</v>
      </c>
      <c r="L21" s="313">
        <v>16</v>
      </c>
      <c r="M21" s="315">
        <v>9</v>
      </c>
      <c r="N21" s="312">
        <f>O21+P21</f>
        <v>23</v>
      </c>
      <c r="O21" s="316">
        <v>15</v>
      </c>
      <c r="P21" s="317">
        <v>8</v>
      </c>
      <c r="Q21" s="318">
        <f>R21+S21</f>
        <v>18</v>
      </c>
      <c r="R21" s="316">
        <v>14</v>
      </c>
      <c r="S21" s="317">
        <v>4</v>
      </c>
      <c r="T21" s="318">
        <f>U21+V21</f>
        <v>27</v>
      </c>
      <c r="U21" s="316">
        <v>15</v>
      </c>
      <c r="V21" s="319">
        <v>12</v>
      </c>
      <c r="W21" s="318">
        <f>SUM(X21:Y21)</f>
        <v>20</v>
      </c>
      <c r="X21" s="316">
        <v>15</v>
      </c>
      <c r="Y21" s="321">
        <v>5</v>
      </c>
      <c r="Z21" s="322">
        <f>AA21+AB21</f>
        <v>22</v>
      </c>
      <c r="AA21" s="316">
        <v>16</v>
      </c>
      <c r="AB21" s="321">
        <v>6</v>
      </c>
      <c r="AC21" s="322">
        <f>AD21+AE21</f>
        <v>20</v>
      </c>
      <c r="AD21" s="316">
        <v>7</v>
      </c>
      <c r="AE21" s="321">
        <v>13</v>
      </c>
      <c r="AF21" s="322">
        <f>AG21+AH21</f>
        <v>18</v>
      </c>
      <c r="AG21" s="316">
        <v>16</v>
      </c>
      <c r="AH21" s="321">
        <v>2</v>
      </c>
      <c r="AI21" s="320">
        <v>11</v>
      </c>
      <c r="AJ21" s="316">
        <v>6</v>
      </c>
      <c r="AK21" s="317">
        <v>5</v>
      </c>
      <c r="AL21" s="454">
        <v>16</v>
      </c>
      <c r="AM21" s="455">
        <v>9</v>
      </c>
      <c r="AN21" s="456">
        <v>7</v>
      </c>
      <c r="AO21" s="555">
        <f t="shared" si="27"/>
        <v>18</v>
      </c>
      <c r="AP21" s="455">
        <v>11</v>
      </c>
      <c r="AQ21" s="456">
        <v>7</v>
      </c>
      <c r="AR21" s="555">
        <f>SUM(AS21:AT21)</f>
        <v>27</v>
      </c>
      <c r="AS21" s="455">
        <v>17</v>
      </c>
      <c r="AT21" s="456">
        <v>10</v>
      </c>
      <c r="AU21" s="555">
        <f>SUM(AV21:AW21)</f>
        <v>17</v>
      </c>
      <c r="AV21" s="455">
        <v>10</v>
      </c>
      <c r="AW21" s="456">
        <v>7</v>
      </c>
    </row>
    <row r="22" spans="1:49" s="21" customFormat="1" ht="22" customHeight="1" thickBot="1">
      <c r="A22" s="748" t="s">
        <v>1015</v>
      </c>
      <c r="B22" s="749"/>
      <c r="C22" s="749"/>
      <c r="D22" s="750"/>
      <c r="E22" s="331">
        <f>F22+G22</f>
        <v>0</v>
      </c>
      <c r="F22" s="332">
        <v>0</v>
      </c>
      <c r="G22" s="333">
        <v>0</v>
      </c>
      <c r="H22" s="331">
        <f>I22+J22</f>
        <v>0</v>
      </c>
      <c r="I22" s="332">
        <v>0</v>
      </c>
      <c r="J22" s="333">
        <v>0</v>
      </c>
      <c r="K22" s="331">
        <f>L22+M22</f>
        <v>0</v>
      </c>
      <c r="L22" s="332">
        <v>0</v>
      </c>
      <c r="M22" s="334">
        <v>0</v>
      </c>
      <c r="N22" s="331">
        <f>O22+P22</f>
        <v>0</v>
      </c>
      <c r="O22" s="335">
        <v>0</v>
      </c>
      <c r="P22" s="336">
        <v>0</v>
      </c>
      <c r="Q22" s="337">
        <f>R22+S22</f>
        <v>0</v>
      </c>
      <c r="R22" s="335">
        <v>0</v>
      </c>
      <c r="S22" s="336">
        <v>0</v>
      </c>
      <c r="T22" s="337">
        <f>U22+V22</f>
        <v>0</v>
      </c>
      <c r="U22" s="335">
        <v>0</v>
      </c>
      <c r="V22" s="338">
        <v>0</v>
      </c>
      <c r="W22" s="337">
        <f>SUM(X22:Y22)</f>
        <v>1</v>
      </c>
      <c r="X22" s="335">
        <v>1</v>
      </c>
      <c r="Y22" s="340">
        <v>0</v>
      </c>
      <c r="Z22" s="341">
        <f>AA22+AB22</f>
        <v>0</v>
      </c>
      <c r="AA22" s="335">
        <v>0</v>
      </c>
      <c r="AB22" s="340">
        <v>0</v>
      </c>
      <c r="AC22" s="341">
        <f>AD22+AE22</f>
        <v>0</v>
      </c>
      <c r="AD22" s="335">
        <v>0</v>
      </c>
      <c r="AE22" s="340">
        <v>0</v>
      </c>
      <c r="AF22" s="341">
        <f>AG22+AH22</f>
        <v>0</v>
      </c>
      <c r="AG22" s="335">
        <v>0</v>
      </c>
      <c r="AH22" s="340">
        <v>0</v>
      </c>
      <c r="AI22" s="339">
        <f>AJ22+AK22</f>
        <v>0</v>
      </c>
      <c r="AJ22" s="335">
        <v>0</v>
      </c>
      <c r="AK22" s="336">
        <v>0</v>
      </c>
      <c r="AL22" s="460">
        <f>AM22+AN22</f>
        <v>0</v>
      </c>
      <c r="AM22" s="461">
        <v>0</v>
      </c>
      <c r="AN22" s="462">
        <v>0</v>
      </c>
      <c r="AO22" s="557">
        <f t="shared" si="27"/>
        <v>0</v>
      </c>
      <c r="AP22" s="461">
        <v>0</v>
      </c>
      <c r="AQ22" s="462">
        <v>0</v>
      </c>
      <c r="AR22" s="557">
        <f>SUM(AS22:AT22)</f>
        <v>0</v>
      </c>
      <c r="AS22" s="461">
        <v>0</v>
      </c>
      <c r="AT22" s="462">
        <v>0</v>
      </c>
      <c r="AU22" s="557">
        <f>SUM(AV22:AW22)</f>
        <v>0</v>
      </c>
      <c r="AV22" s="461">
        <v>0</v>
      </c>
      <c r="AW22" s="462">
        <v>0</v>
      </c>
    </row>
    <row r="23" spans="1:49" s="21" customFormat="1" ht="22" customHeight="1" thickTop="1" thickBot="1">
      <c r="A23" s="742" t="s">
        <v>1016</v>
      </c>
      <c r="B23" s="743"/>
      <c r="C23" s="743"/>
      <c r="D23" s="744"/>
      <c r="E23" s="342">
        <f>F23+G23</f>
        <v>1263</v>
      </c>
      <c r="F23" s="343">
        <f>F13+F15+F16+F17+F18+F19+F21+F22</f>
        <v>639</v>
      </c>
      <c r="G23" s="344">
        <f>G13+G15+G16+G17+G18+G19+G21+G22</f>
        <v>624</v>
      </c>
      <c r="H23" s="342">
        <f>I23+J23</f>
        <v>1246</v>
      </c>
      <c r="I23" s="343">
        <f>I13+I15+I16+I17+I18+I19+I21+I22</f>
        <v>641</v>
      </c>
      <c r="J23" s="344">
        <f>J13+J15+J16+J17+J18+J19+J21+J22</f>
        <v>605</v>
      </c>
      <c r="K23" s="342">
        <f>L23+M23</f>
        <v>1229</v>
      </c>
      <c r="L23" s="343">
        <f>L13+L15+L16+L17+L18+L19+L21+L22</f>
        <v>638</v>
      </c>
      <c r="M23" s="344">
        <f>M13+M15+M16+M17+M18+M19+M21+M22</f>
        <v>591</v>
      </c>
      <c r="N23" s="342">
        <f>O23+P23</f>
        <v>1199</v>
      </c>
      <c r="O23" s="343">
        <f>O13+O15+O16+O17+O18+O19+O21+O22</f>
        <v>628</v>
      </c>
      <c r="P23" s="345">
        <f>P13+P15+P16+P17+P18+P19+P21+P22</f>
        <v>571</v>
      </c>
      <c r="Q23" s="346">
        <f>R23+S23</f>
        <v>1199</v>
      </c>
      <c r="R23" s="343">
        <f>R13+R15+R16+R17+R18+R19+R21+R22</f>
        <v>611</v>
      </c>
      <c r="S23" s="345">
        <f>S13+S15+S16+S17+S18+S19+S21+S22</f>
        <v>588</v>
      </c>
      <c r="T23" s="346">
        <f>U23+V23</f>
        <v>1244</v>
      </c>
      <c r="U23" s="343">
        <f>U13+U15+U16+U17+U18+U19+U21+U22</f>
        <v>650</v>
      </c>
      <c r="V23" s="347">
        <f>V13+V15+V16+V17+V18+V19+V21+V22</f>
        <v>594</v>
      </c>
      <c r="W23" s="346">
        <f>X23+Y23</f>
        <v>1168</v>
      </c>
      <c r="X23" s="343">
        <f>X13+X15+X16+X17+X18+X19+X21+X22</f>
        <v>608</v>
      </c>
      <c r="Y23" s="349">
        <f>Y13+Y15+Y16+Y17+Y18+Y19+Y21+Y22</f>
        <v>560</v>
      </c>
      <c r="Z23" s="346">
        <f>AA23+AB23</f>
        <v>1086</v>
      </c>
      <c r="AA23" s="343">
        <f>AA13+AA15+AA16+AA17+AA18+AA19+AA21+AA22</f>
        <v>554</v>
      </c>
      <c r="AB23" s="349">
        <f>AB13+AB15+AB16+AB17+AB18+AB19+AB21+AB22</f>
        <v>532</v>
      </c>
      <c r="AC23" s="346">
        <f>AD23+AE23</f>
        <v>1064</v>
      </c>
      <c r="AD23" s="343">
        <f>AD13+AD15+AD16+AD17+AD18+AD19+AD21+AD22</f>
        <v>537</v>
      </c>
      <c r="AE23" s="350">
        <f>AE13+AE15+AE16+AE17+AE18+AE19+AE21+AE22</f>
        <v>527</v>
      </c>
      <c r="AF23" s="346">
        <f>AG23+AH23</f>
        <v>1088</v>
      </c>
      <c r="AG23" s="343">
        <f>AG13+AG15+AG16+AG17+AG18+AG19+AG21+AG22</f>
        <v>576</v>
      </c>
      <c r="AH23" s="350">
        <f>AH13+AH15+AH16+AH17+AH18+AH19+AH21+AH22</f>
        <v>512</v>
      </c>
      <c r="AI23" s="348">
        <f>AJ23+AK23</f>
        <v>1018</v>
      </c>
      <c r="AJ23" s="343">
        <f>AJ13+AJ15+AJ16+AJ17+AJ18+AJ19+AJ21+AJ22</f>
        <v>517</v>
      </c>
      <c r="AK23" s="345">
        <f>AK13+AK15+AK16+AK17+AK18+AK19+AK21+AK22</f>
        <v>501</v>
      </c>
      <c r="AL23" s="463">
        <f>AM23+AN23</f>
        <v>1058</v>
      </c>
      <c r="AM23" s="464">
        <f>AM13+AM15+AM16+AM17+AM18+AM19+AM21+AM22</f>
        <v>565</v>
      </c>
      <c r="AN23" s="465">
        <f>AN13+AN15+AN16+AN17+AN18+AN19+AN21+AN22</f>
        <v>493</v>
      </c>
      <c r="AO23" s="555">
        <f t="shared" si="27"/>
        <v>1035</v>
      </c>
      <c r="AP23" s="464">
        <f>AP13+AP15+AP16+AP17+AP18+AP19+AP21+AP22</f>
        <v>562</v>
      </c>
      <c r="AQ23" s="465">
        <f>AQ13+AQ15+AQ16+AQ17+AQ18+AQ19+AQ21+AQ22</f>
        <v>473</v>
      </c>
      <c r="AR23" s="555">
        <f t="shared" ref="AR23" si="34">SUM(AS23:AT23)</f>
        <v>1079</v>
      </c>
      <c r="AS23" s="464">
        <f>AS13+AS15+AS16+AS17+AS18+AS19+AS21+AS22</f>
        <v>536</v>
      </c>
      <c r="AT23" s="465">
        <f>AT13+AT15+AT16+AT17+AT18+AT19+AT21+AT22</f>
        <v>543</v>
      </c>
      <c r="AU23" s="555">
        <f t="shared" ref="AU23" si="35">SUM(AV23:AW23)</f>
        <v>991</v>
      </c>
      <c r="AV23" s="464">
        <f>AV13+AV15+AV16+AV17+AV18+AV19+AV21+AV22</f>
        <v>497</v>
      </c>
      <c r="AW23" s="465">
        <f>AW13+AW15+AW16+AW17+AW18+AW19+AW21+AW22</f>
        <v>494</v>
      </c>
    </row>
    <row r="24" spans="1:49" s="21" customFormat="1" ht="9" customHeight="1">
      <c r="AL24" s="432"/>
      <c r="AM24" s="432"/>
      <c r="AN24" s="432"/>
    </row>
    <row r="25" spans="1:49" s="21" customFormat="1" ht="18" customHeight="1">
      <c r="A25" s="247" t="s">
        <v>1186</v>
      </c>
      <c r="AL25" s="432"/>
      <c r="AM25" s="432"/>
      <c r="AN25" s="432"/>
    </row>
    <row r="26" spans="1:49" s="21" customFormat="1" ht="18" customHeight="1">
      <c r="A26" s="631" t="s">
        <v>686</v>
      </c>
      <c r="AL26" s="432"/>
      <c r="AM26" s="432"/>
      <c r="AN26" s="432"/>
    </row>
    <row r="27" spans="1:49" s="21" customFormat="1" ht="18" customHeight="1">
      <c r="AL27" s="432"/>
      <c r="AM27" s="432"/>
      <c r="AN27" s="432"/>
    </row>
    <row r="28" spans="1:49" s="21" customFormat="1" ht="18" customHeight="1">
      <c r="AL28" s="432"/>
      <c r="AM28" s="432"/>
      <c r="AN28" s="432"/>
    </row>
    <row r="29" spans="1:49" ht="22" customHeight="1"/>
    <row r="30" spans="1:49" ht="22" customHeight="1"/>
    <row r="31" spans="1:49" ht="22" customHeight="1"/>
    <row r="32" spans="1:49" ht="24" customHeight="1"/>
    <row r="33" ht="24" customHeight="1"/>
  </sheetData>
  <mergeCells count="39">
    <mergeCell ref="A23:D23"/>
    <mergeCell ref="A15:A17"/>
    <mergeCell ref="B15:D15"/>
    <mergeCell ref="B16:D16"/>
    <mergeCell ref="B17:D17"/>
    <mergeCell ref="A18:D18"/>
    <mergeCell ref="A19:D19"/>
    <mergeCell ref="B12:D12"/>
    <mergeCell ref="AO4:AQ4"/>
    <mergeCell ref="A20:D20"/>
    <mergeCell ref="A21:D21"/>
    <mergeCell ref="A22:D22"/>
    <mergeCell ref="AL4:AN4"/>
    <mergeCell ref="AI4:AK4"/>
    <mergeCell ref="A6:A14"/>
    <mergeCell ref="B6:B9"/>
    <mergeCell ref="C6:C7"/>
    <mergeCell ref="N4:P4"/>
    <mergeCell ref="Q4:S4"/>
    <mergeCell ref="T4:V4"/>
    <mergeCell ref="B13:D13"/>
    <mergeCell ref="B14:D14"/>
    <mergeCell ref="H4:J4"/>
    <mergeCell ref="C8:D8"/>
    <mergeCell ref="C9:D9"/>
    <mergeCell ref="B10:D10"/>
    <mergeCell ref="B11:D11"/>
    <mergeCell ref="AR4:AT4"/>
    <mergeCell ref="K4:M4"/>
    <mergeCell ref="A5:B5"/>
    <mergeCell ref="C5:D5"/>
    <mergeCell ref="A4:B4"/>
    <mergeCell ref="C4:D4"/>
    <mergeCell ref="E4:G4"/>
    <mergeCell ref="AU4:AW4"/>
    <mergeCell ref="W4:Y4"/>
    <mergeCell ref="Z4:AB4"/>
    <mergeCell ref="AC4:AE4"/>
    <mergeCell ref="AF4:AH4"/>
  </mergeCells>
  <phoneticPr fontId="3"/>
  <pageMargins left="0.75" right="0.75" top="0.77" bottom="0.45" header="0.51200000000000001" footer="0.39"/>
  <pageSetup paperSize="9" scale="80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32"/>
  <sheetViews>
    <sheetView view="pageBreakPreview" zoomScaleNormal="100" zoomScaleSheetLayoutView="100" workbookViewId="0">
      <selection activeCell="B1" sqref="B1:R1"/>
    </sheetView>
  </sheetViews>
  <sheetFormatPr defaultColWidth="9" defaultRowHeight="13"/>
  <cols>
    <col min="1" max="1" width="2.36328125" style="135" customWidth="1"/>
    <col min="2" max="2" width="10.6328125" style="135" customWidth="1"/>
    <col min="3" max="3" width="9" style="135"/>
    <col min="4" max="18" width="7.6328125" style="135" customWidth="1"/>
    <col min="19" max="16384" width="9" style="135"/>
  </cols>
  <sheetData>
    <row r="1" spans="1:18" ht="16.5">
      <c r="A1" s="21"/>
      <c r="B1" s="762" t="s">
        <v>646</v>
      </c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</row>
    <row r="2" spans="1:18" ht="16.5">
      <c r="A2" s="2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18" ht="20.149999999999999" customHeight="1" thickBot="1">
      <c r="A3" s="21"/>
      <c r="B3" s="183" t="s">
        <v>647</v>
      </c>
      <c r="C3" s="184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21"/>
      <c r="Q3" s="21"/>
      <c r="R3" s="186" t="s">
        <v>648</v>
      </c>
    </row>
    <row r="4" spans="1:18" ht="18.649999999999999" customHeight="1">
      <c r="A4" s="21"/>
      <c r="B4" s="763" t="s">
        <v>649</v>
      </c>
      <c r="C4" s="765" t="s">
        <v>650</v>
      </c>
      <c r="D4" s="767" t="s">
        <v>651</v>
      </c>
      <c r="E4" s="768"/>
      <c r="F4" s="769"/>
      <c r="G4" s="767" t="s">
        <v>652</v>
      </c>
      <c r="H4" s="768"/>
      <c r="I4" s="769"/>
      <c r="J4" s="767" t="s">
        <v>653</v>
      </c>
      <c r="K4" s="768"/>
      <c r="L4" s="769"/>
      <c r="M4" s="767" t="s">
        <v>654</v>
      </c>
      <c r="N4" s="768"/>
      <c r="O4" s="769"/>
      <c r="P4" s="767" t="s">
        <v>655</v>
      </c>
      <c r="Q4" s="768"/>
      <c r="R4" s="770"/>
    </row>
    <row r="5" spans="1:18" ht="18.649999999999999" customHeight="1" thickBot="1">
      <c r="A5" s="21"/>
      <c r="B5" s="764"/>
      <c r="C5" s="766"/>
      <c r="D5" s="187" t="s">
        <v>627</v>
      </c>
      <c r="E5" s="187" t="s">
        <v>628</v>
      </c>
      <c r="F5" s="187" t="s">
        <v>626</v>
      </c>
      <c r="G5" s="187" t="s">
        <v>627</v>
      </c>
      <c r="H5" s="187" t="s">
        <v>628</v>
      </c>
      <c r="I5" s="187" t="s">
        <v>626</v>
      </c>
      <c r="J5" s="187" t="s">
        <v>627</v>
      </c>
      <c r="K5" s="187" t="s">
        <v>628</v>
      </c>
      <c r="L5" s="187" t="s">
        <v>626</v>
      </c>
      <c r="M5" s="187" t="s">
        <v>627</v>
      </c>
      <c r="N5" s="187" t="s">
        <v>628</v>
      </c>
      <c r="O5" s="187" t="s">
        <v>626</v>
      </c>
      <c r="P5" s="187" t="s">
        <v>627</v>
      </c>
      <c r="Q5" s="187" t="s">
        <v>628</v>
      </c>
      <c r="R5" s="188" t="s">
        <v>626</v>
      </c>
    </row>
    <row r="6" spans="1:18" ht="17.5" customHeight="1" thickTop="1">
      <c r="A6" s="21"/>
      <c r="B6" s="189" t="s">
        <v>656</v>
      </c>
      <c r="C6" s="771" t="s">
        <v>657</v>
      </c>
      <c r="D6" s="190">
        <v>469</v>
      </c>
      <c r="E6" s="191">
        <v>433</v>
      </c>
      <c r="F6" s="191">
        <v>902</v>
      </c>
      <c r="G6" s="191">
        <v>465</v>
      </c>
      <c r="H6" s="191">
        <v>424</v>
      </c>
      <c r="I6" s="191">
        <v>889</v>
      </c>
      <c r="J6" s="191">
        <v>445</v>
      </c>
      <c r="K6" s="191">
        <v>432</v>
      </c>
      <c r="L6" s="191">
        <v>877</v>
      </c>
      <c r="M6" s="192" t="s">
        <v>401</v>
      </c>
      <c r="N6" s="192" t="s">
        <v>401</v>
      </c>
      <c r="O6" s="192" t="s">
        <v>401</v>
      </c>
      <c r="P6" s="193">
        <v>1379</v>
      </c>
      <c r="Q6" s="193">
        <v>1289</v>
      </c>
      <c r="R6" s="194">
        <v>2668</v>
      </c>
    </row>
    <row r="7" spans="1:18" ht="17.5" customHeight="1">
      <c r="A7" s="21"/>
      <c r="B7" s="189" t="s">
        <v>658</v>
      </c>
      <c r="C7" s="771"/>
      <c r="D7" s="190">
        <v>478</v>
      </c>
      <c r="E7" s="191">
        <v>441</v>
      </c>
      <c r="F7" s="191">
        <v>919</v>
      </c>
      <c r="G7" s="191">
        <v>458</v>
      </c>
      <c r="H7" s="191">
        <v>434</v>
      </c>
      <c r="I7" s="191">
        <v>892</v>
      </c>
      <c r="J7" s="191">
        <v>446</v>
      </c>
      <c r="K7" s="191">
        <v>414</v>
      </c>
      <c r="L7" s="191">
        <v>860</v>
      </c>
      <c r="M7" s="192" t="s">
        <v>401</v>
      </c>
      <c r="N7" s="192" t="s">
        <v>401</v>
      </c>
      <c r="O7" s="192" t="s">
        <v>401</v>
      </c>
      <c r="P7" s="193">
        <v>1382</v>
      </c>
      <c r="Q7" s="193">
        <v>1289</v>
      </c>
      <c r="R7" s="194">
        <v>2671</v>
      </c>
    </row>
    <row r="8" spans="1:18" ht="17.5" customHeight="1">
      <c r="A8" s="21"/>
      <c r="B8" s="189" t="s">
        <v>659</v>
      </c>
      <c r="C8" s="771"/>
      <c r="D8" s="190">
        <v>448</v>
      </c>
      <c r="E8" s="191">
        <v>430</v>
      </c>
      <c r="F8" s="191">
        <v>878</v>
      </c>
      <c r="G8" s="191">
        <v>474</v>
      </c>
      <c r="H8" s="191">
        <v>417</v>
      </c>
      <c r="I8" s="191">
        <v>891</v>
      </c>
      <c r="J8" s="191">
        <v>446</v>
      </c>
      <c r="K8" s="191">
        <v>426</v>
      </c>
      <c r="L8" s="191">
        <v>872</v>
      </c>
      <c r="M8" s="192" t="s">
        <v>401</v>
      </c>
      <c r="N8" s="192" t="s">
        <v>401</v>
      </c>
      <c r="O8" s="192" t="s">
        <v>401</v>
      </c>
      <c r="P8" s="193">
        <v>1368</v>
      </c>
      <c r="Q8" s="193">
        <v>1273</v>
      </c>
      <c r="R8" s="194">
        <v>2641</v>
      </c>
    </row>
    <row r="9" spans="1:18" ht="17.5" customHeight="1">
      <c r="A9" s="21"/>
      <c r="B9" s="189" t="s">
        <v>660</v>
      </c>
      <c r="C9" s="771"/>
      <c r="D9" s="190">
        <v>432</v>
      </c>
      <c r="E9" s="191">
        <v>432</v>
      </c>
      <c r="F9" s="191">
        <v>864</v>
      </c>
      <c r="G9" s="191">
        <v>431</v>
      </c>
      <c r="H9" s="191">
        <v>414</v>
      </c>
      <c r="I9" s="191">
        <v>845</v>
      </c>
      <c r="J9" s="191">
        <v>464</v>
      </c>
      <c r="K9" s="191">
        <v>411</v>
      </c>
      <c r="L9" s="191">
        <v>875</v>
      </c>
      <c r="M9" s="192" t="s">
        <v>401</v>
      </c>
      <c r="N9" s="192" t="s">
        <v>401</v>
      </c>
      <c r="O9" s="192" t="s">
        <v>401</v>
      </c>
      <c r="P9" s="193">
        <v>1327</v>
      </c>
      <c r="Q9" s="193">
        <v>1257</v>
      </c>
      <c r="R9" s="194">
        <v>2584</v>
      </c>
    </row>
    <row r="10" spans="1:18" ht="17.5" customHeight="1">
      <c r="A10" s="21"/>
      <c r="B10" s="189" t="s">
        <v>661</v>
      </c>
      <c r="C10" s="772"/>
      <c r="D10" s="195">
        <v>394</v>
      </c>
      <c r="E10" s="193">
        <v>367</v>
      </c>
      <c r="F10" s="193">
        <v>761</v>
      </c>
      <c r="G10" s="193">
        <v>418</v>
      </c>
      <c r="H10" s="193">
        <v>423</v>
      </c>
      <c r="I10" s="193">
        <v>841</v>
      </c>
      <c r="J10" s="193">
        <v>411</v>
      </c>
      <c r="K10" s="193">
        <v>403</v>
      </c>
      <c r="L10" s="193">
        <v>814</v>
      </c>
      <c r="M10" s="192" t="s">
        <v>401</v>
      </c>
      <c r="N10" s="192" t="s">
        <v>401</v>
      </c>
      <c r="O10" s="192" t="s">
        <v>401</v>
      </c>
      <c r="P10" s="193">
        <v>1223</v>
      </c>
      <c r="Q10" s="193">
        <v>1193</v>
      </c>
      <c r="R10" s="194">
        <v>2416</v>
      </c>
    </row>
    <row r="11" spans="1:18" ht="17.5" customHeight="1">
      <c r="A11" s="21"/>
      <c r="B11" s="773" t="s">
        <v>662</v>
      </c>
      <c r="C11" s="196" t="s">
        <v>657</v>
      </c>
      <c r="D11" s="197">
        <v>673</v>
      </c>
      <c r="E11" s="198">
        <v>635</v>
      </c>
      <c r="F11" s="198">
        <v>1308</v>
      </c>
      <c r="G11" s="198">
        <v>669</v>
      </c>
      <c r="H11" s="198">
        <v>619</v>
      </c>
      <c r="I11" s="198">
        <v>1288</v>
      </c>
      <c r="J11" s="198">
        <v>678</v>
      </c>
      <c r="K11" s="198">
        <v>682</v>
      </c>
      <c r="L11" s="198">
        <v>1360</v>
      </c>
      <c r="M11" s="199" t="s">
        <v>401</v>
      </c>
      <c r="N11" s="199" t="s">
        <v>401</v>
      </c>
      <c r="O11" s="199" t="s">
        <v>401</v>
      </c>
      <c r="P11" s="198">
        <v>2020</v>
      </c>
      <c r="Q11" s="198">
        <v>1936</v>
      </c>
      <c r="R11" s="200">
        <v>3956</v>
      </c>
    </row>
    <row r="12" spans="1:18" ht="17.5" customHeight="1">
      <c r="A12" s="21"/>
      <c r="B12" s="774"/>
      <c r="C12" s="201" t="s">
        <v>663</v>
      </c>
      <c r="D12" s="202">
        <v>13</v>
      </c>
      <c r="E12" s="203">
        <v>17</v>
      </c>
      <c r="F12" s="203">
        <v>30</v>
      </c>
      <c r="G12" s="203">
        <v>12</v>
      </c>
      <c r="H12" s="203">
        <v>18</v>
      </c>
      <c r="I12" s="203">
        <v>30</v>
      </c>
      <c r="J12" s="203">
        <v>19</v>
      </c>
      <c r="K12" s="203">
        <v>19</v>
      </c>
      <c r="L12" s="203">
        <v>38</v>
      </c>
      <c r="M12" s="204" t="s">
        <v>401</v>
      </c>
      <c r="N12" s="204" t="s">
        <v>401</v>
      </c>
      <c r="O12" s="204" t="s">
        <v>401</v>
      </c>
      <c r="P12" s="203">
        <v>44</v>
      </c>
      <c r="Q12" s="203">
        <v>54</v>
      </c>
      <c r="R12" s="205">
        <v>98</v>
      </c>
    </row>
    <row r="13" spans="1:18" ht="17.5" customHeight="1">
      <c r="A13" s="21"/>
      <c r="B13" s="189" t="s">
        <v>664</v>
      </c>
      <c r="C13" s="206" t="s">
        <v>665</v>
      </c>
      <c r="D13" s="207">
        <v>650</v>
      </c>
      <c r="E13" s="193">
        <v>670</v>
      </c>
      <c r="F13" s="193">
        <v>1320</v>
      </c>
      <c r="G13" s="193">
        <v>663</v>
      </c>
      <c r="H13" s="193">
        <v>638</v>
      </c>
      <c r="I13" s="193">
        <v>1301</v>
      </c>
      <c r="J13" s="193">
        <v>671</v>
      </c>
      <c r="K13" s="193">
        <v>617</v>
      </c>
      <c r="L13" s="193">
        <v>1288</v>
      </c>
      <c r="M13" s="192" t="s">
        <v>401</v>
      </c>
      <c r="N13" s="192" t="s">
        <v>401</v>
      </c>
      <c r="O13" s="192" t="s">
        <v>401</v>
      </c>
      <c r="P13" s="193">
        <f>SUM(D13,G13,J13)</f>
        <v>1984</v>
      </c>
      <c r="Q13" s="193">
        <f>SUM( E13,H13,K13)</f>
        <v>1925</v>
      </c>
      <c r="R13" s="194">
        <f>SUM(P13:Q13)</f>
        <v>3909</v>
      </c>
    </row>
    <row r="14" spans="1:18" ht="17.5" customHeight="1">
      <c r="A14" s="21"/>
      <c r="B14" s="208" t="s">
        <v>666</v>
      </c>
      <c r="C14" s="209" t="s">
        <v>665</v>
      </c>
      <c r="D14" s="210">
        <v>670</v>
      </c>
      <c r="E14" s="211">
        <v>611</v>
      </c>
      <c r="F14" s="211">
        <v>1281</v>
      </c>
      <c r="G14" s="211">
        <v>623</v>
      </c>
      <c r="H14" s="211">
        <v>655</v>
      </c>
      <c r="I14" s="211">
        <v>1278</v>
      </c>
      <c r="J14" s="211">
        <v>641</v>
      </c>
      <c r="K14" s="211">
        <v>614</v>
      </c>
      <c r="L14" s="211">
        <v>1255</v>
      </c>
      <c r="M14" s="212" t="s">
        <v>401</v>
      </c>
      <c r="N14" s="212" t="s">
        <v>401</v>
      </c>
      <c r="O14" s="212" t="s">
        <v>401</v>
      </c>
      <c r="P14" s="211">
        <f>SUM(D14,G14,J14)</f>
        <v>1934</v>
      </c>
      <c r="Q14" s="211">
        <f>SUM( E14,H14,K14)</f>
        <v>1880</v>
      </c>
      <c r="R14" s="213">
        <f>SUM(P14:Q14)</f>
        <v>3814</v>
      </c>
    </row>
    <row r="15" spans="1:18" ht="17.5" customHeight="1" thickBot="1">
      <c r="A15" s="21"/>
      <c r="B15" s="214" t="s">
        <v>667</v>
      </c>
      <c r="C15" s="215" t="s">
        <v>665</v>
      </c>
      <c r="D15" s="216">
        <v>645</v>
      </c>
      <c r="E15" s="217">
        <v>616</v>
      </c>
      <c r="F15" s="217">
        <v>1261</v>
      </c>
      <c r="G15" s="217">
        <v>630</v>
      </c>
      <c r="H15" s="217">
        <v>596</v>
      </c>
      <c r="I15" s="217">
        <v>1226</v>
      </c>
      <c r="J15" s="217">
        <v>607</v>
      </c>
      <c r="K15" s="217">
        <v>644</v>
      </c>
      <c r="L15" s="217">
        <v>1251</v>
      </c>
      <c r="M15" s="218" t="s">
        <v>401</v>
      </c>
      <c r="N15" s="218" t="s">
        <v>401</v>
      </c>
      <c r="O15" s="218" t="s">
        <v>401</v>
      </c>
      <c r="P15" s="217">
        <f>SUM(D15,G15,J15)</f>
        <v>1882</v>
      </c>
      <c r="Q15" s="217">
        <f>SUM( E15,H15,K15)</f>
        <v>1856</v>
      </c>
      <c r="R15" s="219">
        <f>SUM(P15:Q15)</f>
        <v>3738</v>
      </c>
    </row>
    <row r="16" spans="1:18" ht="10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20.149999999999999" customHeight="1" thickBot="1">
      <c r="A17" s="21"/>
      <c r="B17" s="220" t="s">
        <v>668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186" t="s">
        <v>648</v>
      </c>
    </row>
    <row r="18" spans="1:18" ht="18.649999999999999" customHeight="1">
      <c r="A18" s="21"/>
      <c r="B18" s="763" t="s">
        <v>649</v>
      </c>
      <c r="C18" s="776" t="s">
        <v>650</v>
      </c>
      <c r="D18" s="778" t="s">
        <v>651</v>
      </c>
      <c r="E18" s="779"/>
      <c r="F18" s="780"/>
      <c r="G18" s="778" t="s">
        <v>652</v>
      </c>
      <c r="H18" s="779"/>
      <c r="I18" s="780"/>
      <c r="J18" s="778" t="s">
        <v>653</v>
      </c>
      <c r="K18" s="779"/>
      <c r="L18" s="780"/>
      <c r="M18" s="778" t="s">
        <v>654</v>
      </c>
      <c r="N18" s="779"/>
      <c r="O18" s="780"/>
      <c r="P18" s="778" t="s">
        <v>655</v>
      </c>
      <c r="Q18" s="779"/>
      <c r="R18" s="781"/>
    </row>
    <row r="19" spans="1:18" ht="18.649999999999999" customHeight="1">
      <c r="A19" s="21"/>
      <c r="B19" s="775"/>
      <c r="C19" s="777"/>
      <c r="D19" s="222" t="s">
        <v>627</v>
      </c>
      <c r="E19" s="222" t="s">
        <v>628</v>
      </c>
      <c r="F19" s="222" t="s">
        <v>626</v>
      </c>
      <c r="G19" s="222" t="s">
        <v>627</v>
      </c>
      <c r="H19" s="222" t="s">
        <v>628</v>
      </c>
      <c r="I19" s="222" t="s">
        <v>626</v>
      </c>
      <c r="J19" s="222" t="s">
        <v>627</v>
      </c>
      <c r="K19" s="222" t="s">
        <v>628</v>
      </c>
      <c r="L19" s="222" t="s">
        <v>626</v>
      </c>
      <c r="M19" s="222" t="s">
        <v>627</v>
      </c>
      <c r="N19" s="222" t="s">
        <v>628</v>
      </c>
      <c r="O19" s="222" t="s">
        <v>626</v>
      </c>
      <c r="P19" s="222" t="s">
        <v>627</v>
      </c>
      <c r="Q19" s="222" t="s">
        <v>628</v>
      </c>
      <c r="R19" s="223" t="s">
        <v>626</v>
      </c>
    </row>
    <row r="20" spans="1:18" ht="17.5" customHeight="1">
      <c r="A20" s="21"/>
      <c r="B20" s="189" t="s">
        <v>656</v>
      </c>
      <c r="C20" s="782" t="s">
        <v>657</v>
      </c>
      <c r="D20" s="224" t="s">
        <v>669</v>
      </c>
      <c r="E20" s="225" t="s">
        <v>669</v>
      </c>
      <c r="F20" s="225" t="s">
        <v>669</v>
      </c>
      <c r="G20" s="225" t="s">
        <v>669</v>
      </c>
      <c r="H20" s="225" t="s">
        <v>669</v>
      </c>
      <c r="I20" s="225" t="s">
        <v>669</v>
      </c>
      <c r="J20" s="225" t="s">
        <v>669</v>
      </c>
      <c r="K20" s="225" t="s">
        <v>669</v>
      </c>
      <c r="L20" s="225" t="s">
        <v>669</v>
      </c>
      <c r="M20" s="225" t="s">
        <v>669</v>
      </c>
      <c r="N20" s="225" t="s">
        <v>669</v>
      </c>
      <c r="O20" s="225" t="s">
        <v>669</v>
      </c>
      <c r="P20" s="225" t="s">
        <v>669</v>
      </c>
      <c r="Q20" s="225" t="s">
        <v>669</v>
      </c>
      <c r="R20" s="226" t="s">
        <v>669</v>
      </c>
    </row>
    <row r="21" spans="1:18" ht="17.5" customHeight="1">
      <c r="A21" s="21"/>
      <c r="B21" s="189" t="s">
        <v>658</v>
      </c>
      <c r="C21" s="783"/>
      <c r="D21" s="227" t="s">
        <v>670</v>
      </c>
      <c r="E21" s="228" t="s">
        <v>669</v>
      </c>
      <c r="F21" s="228" t="s">
        <v>669</v>
      </c>
      <c r="G21" s="228" t="s">
        <v>669</v>
      </c>
      <c r="H21" s="228" t="s">
        <v>669</v>
      </c>
      <c r="I21" s="228" t="s">
        <v>669</v>
      </c>
      <c r="J21" s="228" t="s">
        <v>669</v>
      </c>
      <c r="K21" s="228" t="s">
        <v>669</v>
      </c>
      <c r="L21" s="228" t="s">
        <v>669</v>
      </c>
      <c r="M21" s="228" t="s">
        <v>669</v>
      </c>
      <c r="N21" s="228" t="s">
        <v>669</v>
      </c>
      <c r="O21" s="228" t="s">
        <v>669</v>
      </c>
      <c r="P21" s="228" t="s">
        <v>669</v>
      </c>
      <c r="Q21" s="228" t="s">
        <v>669</v>
      </c>
      <c r="R21" s="229" t="s">
        <v>669</v>
      </c>
    </row>
    <row r="22" spans="1:18" ht="17.5" customHeight="1">
      <c r="A22" s="21"/>
      <c r="B22" s="189" t="s">
        <v>659</v>
      </c>
      <c r="C22" s="783"/>
      <c r="D22" s="230">
        <v>13</v>
      </c>
      <c r="E22" s="231">
        <v>14</v>
      </c>
      <c r="F22" s="231">
        <v>27</v>
      </c>
      <c r="G22" s="231">
        <v>10</v>
      </c>
      <c r="H22" s="231">
        <v>6</v>
      </c>
      <c r="I22" s="231">
        <v>16</v>
      </c>
      <c r="J22" s="231">
        <v>11</v>
      </c>
      <c r="K22" s="231">
        <v>8</v>
      </c>
      <c r="L22" s="231">
        <v>19</v>
      </c>
      <c r="M22" s="231">
        <v>5</v>
      </c>
      <c r="N22" s="231">
        <v>4</v>
      </c>
      <c r="O22" s="231">
        <v>9</v>
      </c>
      <c r="P22" s="231">
        <v>39</v>
      </c>
      <c r="Q22" s="231">
        <v>32</v>
      </c>
      <c r="R22" s="232">
        <v>71</v>
      </c>
    </row>
    <row r="23" spans="1:18" ht="17.5" customHeight="1">
      <c r="A23" s="21"/>
      <c r="B23" s="189" t="s">
        <v>660</v>
      </c>
      <c r="C23" s="783"/>
      <c r="D23" s="230">
        <v>13</v>
      </c>
      <c r="E23" s="231">
        <v>13</v>
      </c>
      <c r="F23" s="231">
        <v>26</v>
      </c>
      <c r="G23" s="231">
        <v>8</v>
      </c>
      <c r="H23" s="231">
        <v>13</v>
      </c>
      <c r="I23" s="231">
        <v>21</v>
      </c>
      <c r="J23" s="231">
        <v>10</v>
      </c>
      <c r="K23" s="231">
        <v>5</v>
      </c>
      <c r="L23" s="231">
        <v>15</v>
      </c>
      <c r="M23" s="231">
        <v>10</v>
      </c>
      <c r="N23" s="231">
        <v>5</v>
      </c>
      <c r="O23" s="231">
        <v>15</v>
      </c>
      <c r="P23" s="231">
        <v>41</v>
      </c>
      <c r="Q23" s="231">
        <v>36</v>
      </c>
      <c r="R23" s="232">
        <v>77</v>
      </c>
    </row>
    <row r="24" spans="1:18" ht="17.5" customHeight="1">
      <c r="A24" s="21"/>
      <c r="B24" s="189" t="s">
        <v>661</v>
      </c>
      <c r="C24" s="783"/>
      <c r="D24" s="195">
        <v>10</v>
      </c>
      <c r="E24" s="193">
        <v>8</v>
      </c>
      <c r="F24" s="193">
        <v>18</v>
      </c>
      <c r="G24" s="193">
        <v>10</v>
      </c>
      <c r="H24" s="193">
        <v>12</v>
      </c>
      <c r="I24" s="193">
        <v>22</v>
      </c>
      <c r="J24" s="193">
        <v>9</v>
      </c>
      <c r="K24" s="193">
        <v>11</v>
      </c>
      <c r="L24" s="193">
        <v>20</v>
      </c>
      <c r="M24" s="193">
        <v>10</v>
      </c>
      <c r="N24" s="193">
        <v>2</v>
      </c>
      <c r="O24" s="193">
        <v>12</v>
      </c>
      <c r="P24" s="193">
        <v>39</v>
      </c>
      <c r="Q24" s="193">
        <v>33</v>
      </c>
      <c r="R24" s="194">
        <v>72</v>
      </c>
    </row>
    <row r="25" spans="1:18" ht="17.5" customHeight="1">
      <c r="A25" s="21"/>
      <c r="B25" s="773" t="s">
        <v>662</v>
      </c>
      <c r="C25" s="233" t="s">
        <v>657</v>
      </c>
      <c r="D25" s="197">
        <v>18</v>
      </c>
      <c r="E25" s="198">
        <v>15</v>
      </c>
      <c r="F25" s="198">
        <v>33</v>
      </c>
      <c r="G25" s="198">
        <v>16</v>
      </c>
      <c r="H25" s="198">
        <v>8</v>
      </c>
      <c r="I25" s="198">
        <v>24</v>
      </c>
      <c r="J25" s="198">
        <v>15</v>
      </c>
      <c r="K25" s="198">
        <v>16</v>
      </c>
      <c r="L25" s="198">
        <v>31</v>
      </c>
      <c r="M25" s="198">
        <v>15</v>
      </c>
      <c r="N25" s="198">
        <v>16</v>
      </c>
      <c r="O25" s="198">
        <v>31</v>
      </c>
      <c r="P25" s="198">
        <v>64</v>
      </c>
      <c r="Q25" s="198">
        <v>55</v>
      </c>
      <c r="R25" s="200">
        <v>119</v>
      </c>
    </row>
    <row r="26" spans="1:18" ht="17.5" customHeight="1">
      <c r="A26" s="21"/>
      <c r="B26" s="774"/>
      <c r="C26" s="234" t="s">
        <v>663</v>
      </c>
      <c r="D26" s="235" t="s">
        <v>401</v>
      </c>
      <c r="E26" s="204" t="s">
        <v>401</v>
      </c>
      <c r="F26" s="204" t="s">
        <v>401</v>
      </c>
      <c r="G26" s="204" t="s">
        <v>401</v>
      </c>
      <c r="H26" s="204" t="s">
        <v>401</v>
      </c>
      <c r="I26" s="204" t="s">
        <v>401</v>
      </c>
      <c r="J26" s="204" t="s">
        <v>401</v>
      </c>
      <c r="K26" s="204" t="s">
        <v>401</v>
      </c>
      <c r="L26" s="204" t="s">
        <v>401</v>
      </c>
      <c r="M26" s="204" t="s">
        <v>401</v>
      </c>
      <c r="N26" s="204" t="s">
        <v>401</v>
      </c>
      <c r="O26" s="204" t="s">
        <v>401</v>
      </c>
      <c r="P26" s="204" t="s">
        <v>401</v>
      </c>
      <c r="Q26" s="204" t="s">
        <v>401</v>
      </c>
      <c r="R26" s="236" t="s">
        <v>401</v>
      </c>
    </row>
    <row r="27" spans="1:18" ht="17.5" customHeight="1">
      <c r="A27" s="21"/>
      <c r="B27" s="189" t="s">
        <v>664</v>
      </c>
      <c r="C27" s="237" t="s">
        <v>665</v>
      </c>
      <c r="D27" s="238">
        <v>18</v>
      </c>
      <c r="E27" s="192">
        <v>5</v>
      </c>
      <c r="F27" s="192">
        <v>23</v>
      </c>
      <c r="G27" s="192">
        <v>12</v>
      </c>
      <c r="H27" s="192">
        <v>13</v>
      </c>
      <c r="I27" s="192">
        <v>25</v>
      </c>
      <c r="J27" s="192">
        <v>16</v>
      </c>
      <c r="K27" s="192">
        <v>8</v>
      </c>
      <c r="L27" s="192">
        <v>24</v>
      </c>
      <c r="M27" s="192">
        <v>13</v>
      </c>
      <c r="N27" s="192">
        <v>11</v>
      </c>
      <c r="O27" s="192">
        <v>24</v>
      </c>
      <c r="P27" s="192">
        <f t="shared" ref="P27:Q29" si="0">SUM(D27,G27,J27,M27)</f>
        <v>59</v>
      </c>
      <c r="Q27" s="192">
        <f t="shared" si="0"/>
        <v>37</v>
      </c>
      <c r="R27" s="239">
        <f>SUM( P27:Q27)</f>
        <v>96</v>
      </c>
    </row>
    <row r="28" spans="1:18" ht="17.5" customHeight="1">
      <c r="A28" s="21"/>
      <c r="B28" s="208" t="s">
        <v>666</v>
      </c>
      <c r="C28" s="240" t="s">
        <v>665</v>
      </c>
      <c r="D28" s="241">
        <v>17</v>
      </c>
      <c r="E28" s="212">
        <v>15</v>
      </c>
      <c r="F28" s="212">
        <v>32</v>
      </c>
      <c r="G28" s="212">
        <v>14</v>
      </c>
      <c r="H28" s="212">
        <v>5</v>
      </c>
      <c r="I28" s="212">
        <v>19</v>
      </c>
      <c r="J28" s="212">
        <v>9</v>
      </c>
      <c r="K28" s="212">
        <v>7</v>
      </c>
      <c r="L28" s="212">
        <v>16</v>
      </c>
      <c r="M28" s="212">
        <v>9</v>
      </c>
      <c r="N28" s="212">
        <v>7</v>
      </c>
      <c r="O28" s="212">
        <v>16</v>
      </c>
      <c r="P28" s="212">
        <f t="shared" si="0"/>
        <v>49</v>
      </c>
      <c r="Q28" s="212">
        <f t="shared" si="0"/>
        <v>34</v>
      </c>
      <c r="R28" s="242">
        <f>SUM( P28:Q28)</f>
        <v>83</v>
      </c>
    </row>
    <row r="29" spans="1:18" ht="17.5" customHeight="1" thickBot="1">
      <c r="A29" s="21"/>
      <c r="B29" s="214" t="s">
        <v>667</v>
      </c>
      <c r="C29" s="243" t="s">
        <v>665</v>
      </c>
      <c r="D29" s="244">
        <v>27</v>
      </c>
      <c r="E29" s="218">
        <v>10</v>
      </c>
      <c r="F29" s="218">
        <v>37</v>
      </c>
      <c r="G29" s="218">
        <v>14</v>
      </c>
      <c r="H29" s="218">
        <v>15</v>
      </c>
      <c r="I29" s="218">
        <v>29</v>
      </c>
      <c r="J29" s="218">
        <v>11</v>
      </c>
      <c r="K29" s="218">
        <v>5</v>
      </c>
      <c r="L29" s="218">
        <v>16</v>
      </c>
      <c r="M29" s="218">
        <v>10</v>
      </c>
      <c r="N29" s="218">
        <v>4</v>
      </c>
      <c r="O29" s="218">
        <v>14</v>
      </c>
      <c r="P29" s="218">
        <f t="shared" si="0"/>
        <v>62</v>
      </c>
      <c r="Q29" s="218">
        <f t="shared" si="0"/>
        <v>34</v>
      </c>
      <c r="R29" s="245">
        <f>SUM( P29:Q29)</f>
        <v>96</v>
      </c>
    </row>
    <row r="30" spans="1:18" ht="10" customHeight="1">
      <c r="A30" s="21"/>
      <c r="B30" s="18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ht="16" customHeight="1">
      <c r="A31" s="21"/>
      <c r="B31" s="181" t="s">
        <v>937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16" customHeight="1">
      <c r="A32" s="21"/>
      <c r="B32" s="181" t="s">
        <v>671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</sheetData>
  <mergeCells count="19">
    <mergeCell ref="J18:L18"/>
    <mergeCell ref="M18:O18"/>
    <mergeCell ref="P18:R18"/>
    <mergeCell ref="C20:C24"/>
    <mergeCell ref="B25:B26"/>
    <mergeCell ref="G18:I18"/>
    <mergeCell ref="C6:C10"/>
    <mergeCell ref="B11:B12"/>
    <mergeCell ref="B18:B19"/>
    <mergeCell ref="C18:C19"/>
    <mergeCell ref="D18:F18"/>
    <mergeCell ref="B1:R1"/>
    <mergeCell ref="B4:B5"/>
    <mergeCell ref="C4:C5"/>
    <mergeCell ref="D4:F4"/>
    <mergeCell ref="G4:I4"/>
    <mergeCell ref="J4:L4"/>
    <mergeCell ref="M4:O4"/>
    <mergeCell ref="P4:R4"/>
  </mergeCells>
  <phoneticPr fontId="3"/>
  <pageMargins left="0.59055118110236227" right="0.59055118110236227" top="0.74803149606299213" bottom="0.55118110236220474" header="0.31496062992125984" footer="0.31496062992125984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115" zoomScaleNormal="100" zoomScaleSheetLayoutView="115" workbookViewId="0">
      <pane xSplit="1" ySplit="7" topLeftCell="B8" activePane="bottomRight" state="frozen"/>
      <selection activeCell="A35" sqref="A35:B35"/>
      <selection pane="topRight" activeCell="A35" sqref="A35:B35"/>
      <selection pane="bottomLeft" activeCell="A35" sqref="A35:B35"/>
      <selection pane="bottomRight" sqref="A1:J2"/>
    </sheetView>
  </sheetViews>
  <sheetFormatPr defaultColWidth="9" defaultRowHeight="13"/>
  <cols>
    <col min="1" max="2" width="9" style="135"/>
    <col min="3" max="21" width="7.08984375" style="135" customWidth="1"/>
    <col min="22" max="16384" width="9" style="135"/>
  </cols>
  <sheetData>
    <row r="1" spans="1:21" ht="17.25" customHeight="1">
      <c r="A1" s="784" t="s">
        <v>952</v>
      </c>
      <c r="B1" s="784"/>
      <c r="C1" s="784"/>
      <c r="D1" s="784"/>
      <c r="E1" s="784"/>
      <c r="F1" s="784"/>
      <c r="G1" s="784"/>
      <c r="H1" s="784"/>
      <c r="I1" s="784"/>
      <c r="J1" s="784"/>
    </row>
    <row r="2" spans="1:21" ht="13.5" customHeight="1">
      <c r="A2" s="784"/>
      <c r="B2" s="784"/>
      <c r="C2" s="784"/>
      <c r="D2" s="784"/>
      <c r="E2" s="784"/>
      <c r="F2" s="784"/>
      <c r="G2" s="784"/>
      <c r="H2" s="784"/>
      <c r="I2" s="784"/>
      <c r="J2" s="784"/>
    </row>
    <row r="3" spans="1:21" ht="13.5" thickBot="1">
      <c r="A3" s="863"/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4" t="s">
        <v>1204</v>
      </c>
      <c r="T3" s="864"/>
      <c r="U3" s="864"/>
    </row>
    <row r="4" spans="1:21">
      <c r="A4" s="865" t="s">
        <v>622</v>
      </c>
      <c r="B4" s="866"/>
      <c r="C4" s="866" t="s">
        <v>636</v>
      </c>
      <c r="D4" s="866"/>
      <c r="E4" s="866"/>
      <c r="F4" s="867" t="s">
        <v>623</v>
      </c>
      <c r="G4" s="867"/>
      <c r="H4" s="867" t="s">
        <v>624</v>
      </c>
      <c r="I4" s="867"/>
      <c r="J4" s="867" t="s">
        <v>625</v>
      </c>
      <c r="K4" s="867"/>
      <c r="L4" s="867" t="s">
        <v>637</v>
      </c>
      <c r="M4" s="867"/>
      <c r="N4" s="867" t="s">
        <v>638</v>
      </c>
      <c r="O4" s="867"/>
      <c r="P4" s="867" t="s">
        <v>639</v>
      </c>
      <c r="Q4" s="867"/>
      <c r="R4" s="867" t="s">
        <v>640</v>
      </c>
      <c r="S4" s="867"/>
      <c r="T4" s="867" t="s">
        <v>641</v>
      </c>
      <c r="U4" s="868"/>
    </row>
    <row r="5" spans="1:21">
      <c r="A5" s="869"/>
      <c r="B5" s="870"/>
      <c r="C5" s="870"/>
      <c r="D5" s="870"/>
      <c r="E5" s="870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2"/>
    </row>
    <row r="6" spans="1:21">
      <c r="A6" s="869"/>
      <c r="B6" s="870"/>
      <c r="C6" s="870"/>
      <c r="D6" s="870"/>
      <c r="E6" s="870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2"/>
    </row>
    <row r="7" spans="1:21" ht="13.5" thickBot="1">
      <c r="A7" s="873"/>
      <c r="B7" s="874"/>
      <c r="C7" s="875" t="s">
        <v>626</v>
      </c>
      <c r="D7" s="875" t="s">
        <v>627</v>
      </c>
      <c r="E7" s="875" t="s">
        <v>628</v>
      </c>
      <c r="F7" s="876" t="s">
        <v>627</v>
      </c>
      <c r="G7" s="876" t="s">
        <v>628</v>
      </c>
      <c r="H7" s="876" t="s">
        <v>627</v>
      </c>
      <c r="I7" s="876" t="s">
        <v>628</v>
      </c>
      <c r="J7" s="876" t="s">
        <v>627</v>
      </c>
      <c r="K7" s="876" t="s">
        <v>628</v>
      </c>
      <c r="L7" s="876" t="s">
        <v>627</v>
      </c>
      <c r="M7" s="876" t="s">
        <v>628</v>
      </c>
      <c r="N7" s="876" t="s">
        <v>627</v>
      </c>
      <c r="O7" s="876" t="s">
        <v>628</v>
      </c>
      <c r="P7" s="876" t="s">
        <v>627</v>
      </c>
      <c r="Q7" s="876" t="s">
        <v>628</v>
      </c>
      <c r="R7" s="876" t="s">
        <v>627</v>
      </c>
      <c r="S7" s="876" t="s">
        <v>628</v>
      </c>
      <c r="T7" s="876" t="s">
        <v>627</v>
      </c>
      <c r="U7" s="877" t="s">
        <v>628</v>
      </c>
    </row>
    <row r="8" spans="1:21" ht="13.5" thickTop="1">
      <c r="A8" s="878" t="s">
        <v>939</v>
      </c>
      <c r="B8" s="879" t="s">
        <v>626</v>
      </c>
      <c r="C8" s="880">
        <f t="shared" ref="C8:C15" si="0">D8+E8</f>
        <v>1070</v>
      </c>
      <c r="D8" s="880">
        <f>SUM(D9:D14)</f>
        <v>589</v>
      </c>
      <c r="E8" s="881">
        <f>SUM(E9:E14)</f>
        <v>481</v>
      </c>
      <c r="F8" s="880">
        <f t="shared" ref="F8:S8" si="1">SUM(F9:F14)</f>
        <v>202</v>
      </c>
      <c r="G8" s="881">
        <f t="shared" si="1"/>
        <v>234</v>
      </c>
      <c r="H8" s="880">
        <f t="shared" si="1"/>
        <v>102</v>
      </c>
      <c r="I8" s="881">
        <f t="shared" si="1"/>
        <v>94</v>
      </c>
      <c r="J8" s="880">
        <f t="shared" si="1"/>
        <v>30</v>
      </c>
      <c r="K8" s="881">
        <f t="shared" si="1"/>
        <v>8</v>
      </c>
      <c r="L8" s="880">
        <f t="shared" si="1"/>
        <v>10</v>
      </c>
      <c r="M8" s="881">
        <f t="shared" si="1"/>
        <v>1</v>
      </c>
      <c r="N8" s="880">
        <f t="shared" si="1"/>
        <v>228</v>
      </c>
      <c r="O8" s="881">
        <f t="shared" si="1"/>
        <v>118</v>
      </c>
      <c r="P8" s="880">
        <f t="shared" si="1"/>
        <v>2</v>
      </c>
      <c r="Q8" s="881">
        <f t="shared" si="1"/>
        <v>7</v>
      </c>
      <c r="R8" s="880">
        <f t="shared" si="1"/>
        <v>15</v>
      </c>
      <c r="S8" s="880">
        <f t="shared" si="1"/>
        <v>19</v>
      </c>
      <c r="T8" s="882" t="s">
        <v>401</v>
      </c>
      <c r="U8" s="883" t="s">
        <v>401</v>
      </c>
    </row>
    <row r="9" spans="1:21">
      <c r="A9" s="884"/>
      <c r="B9" s="885" t="s">
        <v>629</v>
      </c>
      <c r="C9" s="582">
        <f t="shared" si="0"/>
        <v>276</v>
      </c>
      <c r="D9" s="582">
        <f>F9+H9+J9+N9+R9</f>
        <v>138</v>
      </c>
      <c r="E9" s="886">
        <f>G9+I9+K9+O9+S9</f>
        <v>138</v>
      </c>
      <c r="F9" s="583">
        <v>100</v>
      </c>
      <c r="G9" s="583">
        <v>112</v>
      </c>
      <c r="H9" s="887">
        <v>9</v>
      </c>
      <c r="I9" s="888">
        <v>15</v>
      </c>
      <c r="J9" s="583">
        <v>22</v>
      </c>
      <c r="K9" s="583">
        <v>3</v>
      </c>
      <c r="L9" s="889" t="s">
        <v>630</v>
      </c>
      <c r="M9" s="888" t="s">
        <v>630</v>
      </c>
      <c r="N9" s="583">
        <v>1</v>
      </c>
      <c r="O9" s="583">
        <v>3</v>
      </c>
      <c r="P9" s="889" t="s">
        <v>630</v>
      </c>
      <c r="Q9" s="890" t="s">
        <v>630</v>
      </c>
      <c r="R9" s="583">
        <v>6</v>
      </c>
      <c r="S9" s="583">
        <v>5</v>
      </c>
      <c r="T9" s="889" t="s">
        <v>401</v>
      </c>
      <c r="U9" s="891" t="s">
        <v>401</v>
      </c>
    </row>
    <row r="10" spans="1:21">
      <c r="A10" s="884"/>
      <c r="B10" s="892" t="s">
        <v>631</v>
      </c>
      <c r="C10" s="893">
        <f t="shared" si="0"/>
        <v>234</v>
      </c>
      <c r="D10" s="893">
        <v>109</v>
      </c>
      <c r="E10" s="894">
        <v>125</v>
      </c>
      <c r="F10" s="895">
        <v>72</v>
      </c>
      <c r="G10" s="895">
        <v>89</v>
      </c>
      <c r="H10" s="896">
        <v>20</v>
      </c>
      <c r="I10" s="897">
        <v>19</v>
      </c>
      <c r="J10" s="895">
        <v>6</v>
      </c>
      <c r="K10" s="895">
        <v>4</v>
      </c>
      <c r="L10" s="898" t="s">
        <v>630</v>
      </c>
      <c r="M10" s="899" t="s">
        <v>630</v>
      </c>
      <c r="N10" s="895">
        <v>10</v>
      </c>
      <c r="O10" s="895">
        <v>9</v>
      </c>
      <c r="P10" s="898" t="s">
        <v>630</v>
      </c>
      <c r="Q10" s="899" t="s">
        <v>630</v>
      </c>
      <c r="R10" s="895">
        <v>1</v>
      </c>
      <c r="S10" s="895">
        <v>4</v>
      </c>
      <c r="T10" s="898" t="s">
        <v>401</v>
      </c>
      <c r="U10" s="900" t="s">
        <v>401</v>
      </c>
    </row>
    <row r="11" spans="1:21">
      <c r="A11" s="884"/>
      <c r="B11" s="892" t="s">
        <v>632</v>
      </c>
      <c r="C11" s="893">
        <f t="shared" si="0"/>
        <v>45</v>
      </c>
      <c r="D11" s="893">
        <v>22</v>
      </c>
      <c r="E11" s="894">
        <v>23</v>
      </c>
      <c r="F11" s="895">
        <v>1</v>
      </c>
      <c r="G11" s="895">
        <v>4</v>
      </c>
      <c r="H11" s="896">
        <v>4</v>
      </c>
      <c r="I11" s="897">
        <v>7</v>
      </c>
      <c r="J11" s="901" t="s">
        <v>630</v>
      </c>
      <c r="K11" s="901" t="s">
        <v>630</v>
      </c>
      <c r="L11" s="896" t="s">
        <v>630</v>
      </c>
      <c r="M11" s="899">
        <v>1</v>
      </c>
      <c r="N11" s="895">
        <v>14</v>
      </c>
      <c r="O11" s="895">
        <v>6</v>
      </c>
      <c r="P11" s="898" t="s">
        <v>630</v>
      </c>
      <c r="Q11" s="897">
        <v>3</v>
      </c>
      <c r="R11" s="901">
        <v>3</v>
      </c>
      <c r="S11" s="901">
        <v>2</v>
      </c>
      <c r="T11" s="898" t="s">
        <v>401</v>
      </c>
      <c r="U11" s="900" t="s">
        <v>401</v>
      </c>
    </row>
    <row r="12" spans="1:21">
      <c r="A12" s="884"/>
      <c r="B12" s="892" t="s">
        <v>633</v>
      </c>
      <c r="C12" s="893">
        <f t="shared" si="0"/>
        <v>120</v>
      </c>
      <c r="D12" s="893">
        <v>39</v>
      </c>
      <c r="E12" s="894">
        <v>81</v>
      </c>
      <c r="F12" s="895">
        <v>2</v>
      </c>
      <c r="G12" s="895">
        <v>19</v>
      </c>
      <c r="H12" s="896">
        <v>6</v>
      </c>
      <c r="I12" s="897">
        <v>24</v>
      </c>
      <c r="J12" s="901" t="s">
        <v>630</v>
      </c>
      <c r="K12" s="901" t="s">
        <v>630</v>
      </c>
      <c r="L12" s="896">
        <v>9</v>
      </c>
      <c r="M12" s="899" t="s">
        <v>630</v>
      </c>
      <c r="N12" s="895">
        <v>22</v>
      </c>
      <c r="O12" s="895">
        <v>36</v>
      </c>
      <c r="P12" s="898" t="s">
        <v>630</v>
      </c>
      <c r="Q12" s="899" t="s">
        <v>630</v>
      </c>
      <c r="R12" s="901" t="s">
        <v>630</v>
      </c>
      <c r="S12" s="895">
        <v>2</v>
      </c>
      <c r="T12" s="898" t="s">
        <v>401</v>
      </c>
      <c r="U12" s="900" t="s">
        <v>401</v>
      </c>
    </row>
    <row r="13" spans="1:21">
      <c r="A13" s="884"/>
      <c r="B13" s="892" t="s">
        <v>634</v>
      </c>
      <c r="C13" s="893">
        <f t="shared" si="0"/>
        <v>186</v>
      </c>
      <c r="D13" s="893">
        <v>179</v>
      </c>
      <c r="E13" s="894">
        <v>7</v>
      </c>
      <c r="F13" s="895">
        <v>13</v>
      </c>
      <c r="G13" s="895">
        <v>1</v>
      </c>
      <c r="H13" s="896">
        <v>29</v>
      </c>
      <c r="I13" s="897">
        <v>1</v>
      </c>
      <c r="J13" s="895">
        <v>2</v>
      </c>
      <c r="K13" s="895" t="s">
        <v>630</v>
      </c>
      <c r="L13" s="896">
        <v>1</v>
      </c>
      <c r="M13" s="899" t="s">
        <v>630</v>
      </c>
      <c r="N13" s="895">
        <v>132</v>
      </c>
      <c r="O13" s="895">
        <v>5</v>
      </c>
      <c r="P13" s="898" t="s">
        <v>630</v>
      </c>
      <c r="Q13" s="899" t="s">
        <v>630</v>
      </c>
      <c r="R13" s="895">
        <v>2</v>
      </c>
      <c r="S13" s="901" t="s">
        <v>630</v>
      </c>
      <c r="T13" s="898" t="s">
        <v>401</v>
      </c>
      <c r="U13" s="900" t="s">
        <v>401</v>
      </c>
    </row>
    <row r="14" spans="1:21">
      <c r="A14" s="902"/>
      <c r="B14" s="903" t="s">
        <v>635</v>
      </c>
      <c r="C14" s="904">
        <f t="shared" si="0"/>
        <v>209</v>
      </c>
      <c r="D14" s="904">
        <v>102</v>
      </c>
      <c r="E14" s="905">
        <v>107</v>
      </c>
      <c r="F14" s="906">
        <v>14</v>
      </c>
      <c r="G14" s="906">
        <v>9</v>
      </c>
      <c r="H14" s="907">
        <v>34</v>
      </c>
      <c r="I14" s="908">
        <v>28</v>
      </c>
      <c r="J14" s="909" t="s">
        <v>630</v>
      </c>
      <c r="K14" s="909">
        <v>1</v>
      </c>
      <c r="L14" s="910" t="s">
        <v>630</v>
      </c>
      <c r="M14" s="911" t="s">
        <v>630</v>
      </c>
      <c r="N14" s="906">
        <v>49</v>
      </c>
      <c r="O14" s="906">
        <v>59</v>
      </c>
      <c r="P14" s="907">
        <v>2</v>
      </c>
      <c r="Q14" s="908">
        <v>4</v>
      </c>
      <c r="R14" s="906">
        <v>3</v>
      </c>
      <c r="S14" s="906">
        <v>6</v>
      </c>
      <c r="T14" s="910" t="s">
        <v>401</v>
      </c>
      <c r="U14" s="912" t="s">
        <v>401</v>
      </c>
    </row>
    <row r="15" spans="1:21">
      <c r="A15" s="913" t="s">
        <v>940</v>
      </c>
      <c r="B15" s="914" t="s">
        <v>626</v>
      </c>
      <c r="C15" s="893">
        <f t="shared" si="0"/>
        <v>999</v>
      </c>
      <c r="D15" s="893">
        <f t="shared" ref="D15:S15" si="2">SUM(D16:D21)</f>
        <v>544</v>
      </c>
      <c r="E15" s="894">
        <f t="shared" si="2"/>
        <v>455</v>
      </c>
      <c r="F15" s="893">
        <f t="shared" si="2"/>
        <v>201</v>
      </c>
      <c r="G15" s="894">
        <f t="shared" si="2"/>
        <v>196</v>
      </c>
      <c r="H15" s="893">
        <f t="shared" si="2"/>
        <v>67</v>
      </c>
      <c r="I15" s="894">
        <f t="shared" si="2"/>
        <v>82</v>
      </c>
      <c r="J15" s="893">
        <f t="shared" si="2"/>
        <v>26</v>
      </c>
      <c r="K15" s="894">
        <f t="shared" si="2"/>
        <v>17</v>
      </c>
      <c r="L15" s="893">
        <f t="shared" si="2"/>
        <v>13</v>
      </c>
      <c r="M15" s="894">
        <f t="shared" si="2"/>
        <v>1</v>
      </c>
      <c r="N15" s="893">
        <f t="shared" si="2"/>
        <v>217</v>
      </c>
      <c r="O15" s="894">
        <f t="shared" si="2"/>
        <v>140</v>
      </c>
      <c r="P15" s="893">
        <f t="shared" si="2"/>
        <v>6</v>
      </c>
      <c r="Q15" s="894">
        <f t="shared" si="2"/>
        <v>6</v>
      </c>
      <c r="R15" s="893">
        <f t="shared" si="2"/>
        <v>14</v>
      </c>
      <c r="S15" s="893">
        <f t="shared" si="2"/>
        <v>13</v>
      </c>
      <c r="T15" s="893">
        <v>3</v>
      </c>
      <c r="U15" s="900" t="s">
        <v>630</v>
      </c>
    </row>
    <row r="16" spans="1:21">
      <c r="A16" s="915"/>
      <c r="B16" s="916" t="s">
        <v>629</v>
      </c>
      <c r="C16" s="582">
        <v>233</v>
      </c>
      <c r="D16" s="582">
        <v>127</v>
      </c>
      <c r="E16" s="886">
        <v>106</v>
      </c>
      <c r="F16" s="583">
        <v>100</v>
      </c>
      <c r="G16" s="583">
        <v>82</v>
      </c>
      <c r="H16" s="887">
        <v>4</v>
      </c>
      <c r="I16" s="888">
        <v>11</v>
      </c>
      <c r="J16" s="583">
        <v>20</v>
      </c>
      <c r="K16" s="583">
        <v>8</v>
      </c>
      <c r="L16" s="889" t="s">
        <v>630</v>
      </c>
      <c r="M16" s="888">
        <v>1</v>
      </c>
      <c r="N16" s="583">
        <v>1</v>
      </c>
      <c r="O16" s="583">
        <v>3</v>
      </c>
      <c r="P16" s="889" t="s">
        <v>630</v>
      </c>
      <c r="Q16" s="890">
        <v>1</v>
      </c>
      <c r="R16" s="583">
        <v>2</v>
      </c>
      <c r="S16" s="584" t="s">
        <v>630</v>
      </c>
      <c r="T16" s="889" t="s">
        <v>630</v>
      </c>
      <c r="U16" s="891" t="s">
        <v>630</v>
      </c>
    </row>
    <row r="17" spans="1:21">
      <c r="A17" s="915"/>
      <c r="B17" s="917" t="s">
        <v>631</v>
      </c>
      <c r="C17" s="893">
        <v>235</v>
      </c>
      <c r="D17" s="893">
        <v>104</v>
      </c>
      <c r="E17" s="894">
        <v>131</v>
      </c>
      <c r="F17" s="895">
        <v>66</v>
      </c>
      <c r="G17" s="895">
        <v>77</v>
      </c>
      <c r="H17" s="896">
        <v>18</v>
      </c>
      <c r="I17" s="897">
        <v>33</v>
      </c>
      <c r="J17" s="895">
        <v>3</v>
      </c>
      <c r="K17" s="895">
        <v>3</v>
      </c>
      <c r="L17" s="898">
        <v>1</v>
      </c>
      <c r="M17" s="899" t="s">
        <v>630</v>
      </c>
      <c r="N17" s="895">
        <v>15</v>
      </c>
      <c r="O17" s="895">
        <v>15</v>
      </c>
      <c r="P17" s="898" t="s">
        <v>630</v>
      </c>
      <c r="Q17" s="899" t="s">
        <v>630</v>
      </c>
      <c r="R17" s="895">
        <v>1</v>
      </c>
      <c r="S17" s="895">
        <v>3</v>
      </c>
      <c r="T17" s="898" t="s">
        <v>630</v>
      </c>
      <c r="U17" s="900" t="s">
        <v>630</v>
      </c>
    </row>
    <row r="18" spans="1:21">
      <c r="A18" s="915"/>
      <c r="B18" s="918" t="s">
        <v>632</v>
      </c>
      <c r="C18" s="895">
        <v>32</v>
      </c>
      <c r="D18" s="895">
        <v>17</v>
      </c>
      <c r="E18" s="897">
        <v>15</v>
      </c>
      <c r="F18" s="919" t="s">
        <v>630</v>
      </c>
      <c r="G18" s="895">
        <v>1</v>
      </c>
      <c r="H18" s="896">
        <v>2</v>
      </c>
      <c r="I18" s="897">
        <v>4</v>
      </c>
      <c r="J18" s="919" t="s">
        <v>630</v>
      </c>
      <c r="K18" s="919" t="s">
        <v>630</v>
      </c>
      <c r="L18" s="896">
        <v>1</v>
      </c>
      <c r="M18" s="920" t="s">
        <v>630</v>
      </c>
      <c r="N18" s="895">
        <v>12</v>
      </c>
      <c r="O18" s="895">
        <v>10</v>
      </c>
      <c r="P18" s="921">
        <v>1</v>
      </c>
      <c r="Q18" s="920" t="s">
        <v>630</v>
      </c>
      <c r="R18" s="919">
        <v>1</v>
      </c>
      <c r="S18" s="919" t="s">
        <v>630</v>
      </c>
      <c r="T18" s="921" t="s">
        <v>630</v>
      </c>
      <c r="U18" s="922" t="s">
        <v>630</v>
      </c>
    </row>
    <row r="19" spans="1:21">
      <c r="A19" s="915"/>
      <c r="B19" s="917" t="s">
        <v>633</v>
      </c>
      <c r="C19" s="893">
        <v>117</v>
      </c>
      <c r="D19" s="893">
        <v>42</v>
      </c>
      <c r="E19" s="894">
        <v>75</v>
      </c>
      <c r="F19" s="895">
        <v>4</v>
      </c>
      <c r="G19" s="895">
        <v>15</v>
      </c>
      <c r="H19" s="896">
        <v>4</v>
      </c>
      <c r="I19" s="897">
        <v>14</v>
      </c>
      <c r="J19" s="901" t="s">
        <v>630</v>
      </c>
      <c r="K19" s="901" t="s">
        <v>630</v>
      </c>
      <c r="L19" s="896">
        <v>6</v>
      </c>
      <c r="M19" s="899" t="s">
        <v>630</v>
      </c>
      <c r="N19" s="895">
        <v>28</v>
      </c>
      <c r="O19" s="895">
        <v>42</v>
      </c>
      <c r="P19" s="898" t="s">
        <v>630</v>
      </c>
      <c r="Q19" s="899" t="s">
        <v>630</v>
      </c>
      <c r="R19" s="901" t="s">
        <v>630</v>
      </c>
      <c r="S19" s="895">
        <v>4</v>
      </c>
      <c r="T19" s="898" t="s">
        <v>630</v>
      </c>
      <c r="U19" s="900" t="s">
        <v>630</v>
      </c>
    </row>
    <row r="20" spans="1:21">
      <c r="A20" s="915"/>
      <c r="B20" s="917" t="s">
        <v>634</v>
      </c>
      <c r="C20" s="893">
        <v>157</v>
      </c>
      <c r="D20" s="893">
        <v>151</v>
      </c>
      <c r="E20" s="894">
        <v>6</v>
      </c>
      <c r="F20" s="895">
        <v>12</v>
      </c>
      <c r="G20" s="920" t="s">
        <v>630</v>
      </c>
      <c r="H20" s="895">
        <v>17</v>
      </c>
      <c r="I20" s="920" t="s">
        <v>630</v>
      </c>
      <c r="J20" s="895">
        <v>1</v>
      </c>
      <c r="K20" s="901" t="s">
        <v>630</v>
      </c>
      <c r="L20" s="896">
        <v>1</v>
      </c>
      <c r="M20" s="899" t="s">
        <v>630</v>
      </c>
      <c r="N20" s="895">
        <v>119</v>
      </c>
      <c r="O20" s="895">
        <v>5</v>
      </c>
      <c r="P20" s="898" t="s">
        <v>630</v>
      </c>
      <c r="Q20" s="899">
        <v>1</v>
      </c>
      <c r="R20" s="895">
        <v>1</v>
      </c>
      <c r="S20" s="901" t="s">
        <v>630</v>
      </c>
      <c r="T20" s="898" t="s">
        <v>630</v>
      </c>
      <c r="U20" s="900" t="s">
        <v>630</v>
      </c>
    </row>
    <row r="21" spans="1:21">
      <c r="A21" s="923"/>
      <c r="B21" s="924" t="s">
        <v>635</v>
      </c>
      <c r="C21" s="904">
        <v>225</v>
      </c>
      <c r="D21" s="904">
        <v>103</v>
      </c>
      <c r="E21" s="905">
        <v>122</v>
      </c>
      <c r="F21" s="906">
        <v>19</v>
      </c>
      <c r="G21" s="906">
        <v>21</v>
      </c>
      <c r="H21" s="907">
        <v>22</v>
      </c>
      <c r="I21" s="908">
        <v>20</v>
      </c>
      <c r="J21" s="909">
        <v>2</v>
      </c>
      <c r="K21" s="909">
        <v>6</v>
      </c>
      <c r="L21" s="910">
        <v>4</v>
      </c>
      <c r="M21" s="911" t="s">
        <v>630</v>
      </c>
      <c r="N21" s="906">
        <v>42</v>
      </c>
      <c r="O21" s="906">
        <v>65</v>
      </c>
      <c r="P21" s="907">
        <v>5</v>
      </c>
      <c r="Q21" s="908">
        <v>4</v>
      </c>
      <c r="R21" s="906">
        <v>9</v>
      </c>
      <c r="S21" s="906">
        <v>6</v>
      </c>
      <c r="T21" s="910" t="s">
        <v>630</v>
      </c>
      <c r="U21" s="912" t="s">
        <v>630</v>
      </c>
    </row>
    <row r="22" spans="1:21">
      <c r="A22" s="925" t="s">
        <v>941</v>
      </c>
      <c r="B22" s="926" t="s">
        <v>626</v>
      </c>
      <c r="C22" s="561">
        <f>D22+E22</f>
        <v>939</v>
      </c>
      <c r="D22" s="561">
        <f>SUM(D23:D27)</f>
        <v>507</v>
      </c>
      <c r="E22" s="561">
        <f>SUM(E23:E27)</f>
        <v>432</v>
      </c>
      <c r="F22" s="561">
        <f t="shared" ref="F22:S22" si="3">SUM(F23:F27)</f>
        <v>199</v>
      </c>
      <c r="G22" s="561">
        <f t="shared" si="3"/>
        <v>192</v>
      </c>
      <c r="H22" s="561">
        <f t="shared" si="3"/>
        <v>66</v>
      </c>
      <c r="I22" s="561">
        <f t="shared" si="3"/>
        <v>89</v>
      </c>
      <c r="J22" s="561">
        <f t="shared" si="3"/>
        <v>27</v>
      </c>
      <c r="K22" s="561">
        <f t="shared" si="3"/>
        <v>35</v>
      </c>
      <c r="L22" s="561">
        <f t="shared" si="3"/>
        <v>8</v>
      </c>
      <c r="M22" s="561">
        <f t="shared" si="3"/>
        <v>3</v>
      </c>
      <c r="N22" s="561">
        <f t="shared" si="3"/>
        <v>198</v>
      </c>
      <c r="O22" s="561">
        <f t="shared" si="3"/>
        <v>96</v>
      </c>
      <c r="P22" s="561">
        <f t="shared" si="3"/>
        <v>4</v>
      </c>
      <c r="Q22" s="561">
        <f t="shared" si="3"/>
        <v>8</v>
      </c>
      <c r="R22" s="561">
        <f t="shared" si="3"/>
        <v>5</v>
      </c>
      <c r="S22" s="561">
        <f t="shared" si="3"/>
        <v>9</v>
      </c>
      <c r="T22" s="570" t="s">
        <v>642</v>
      </c>
      <c r="U22" s="571" t="s">
        <v>630</v>
      </c>
    </row>
    <row r="23" spans="1:21">
      <c r="A23" s="925"/>
      <c r="B23" s="927" t="s">
        <v>629</v>
      </c>
      <c r="C23" s="893">
        <v>233</v>
      </c>
      <c r="D23" s="893">
        <v>132</v>
      </c>
      <c r="E23" s="894">
        <v>101</v>
      </c>
      <c r="F23" s="895">
        <v>102</v>
      </c>
      <c r="G23" s="895">
        <v>77</v>
      </c>
      <c r="H23" s="896">
        <v>9</v>
      </c>
      <c r="I23" s="897">
        <v>11</v>
      </c>
      <c r="J23" s="895">
        <v>19</v>
      </c>
      <c r="K23" s="895">
        <v>8</v>
      </c>
      <c r="L23" s="898" t="s">
        <v>630</v>
      </c>
      <c r="M23" s="928" t="s">
        <v>642</v>
      </c>
      <c r="N23" s="895">
        <v>1</v>
      </c>
      <c r="O23" s="895">
        <v>1</v>
      </c>
      <c r="P23" s="898" t="s">
        <v>630</v>
      </c>
      <c r="Q23" s="899" t="s">
        <v>642</v>
      </c>
      <c r="R23" s="895">
        <v>1</v>
      </c>
      <c r="S23" s="901">
        <v>4</v>
      </c>
      <c r="T23" s="898" t="s">
        <v>630</v>
      </c>
      <c r="U23" s="900" t="s">
        <v>630</v>
      </c>
    </row>
    <row r="24" spans="1:21">
      <c r="A24" s="925"/>
      <c r="B24" s="927" t="s">
        <v>631</v>
      </c>
      <c r="C24" s="893">
        <v>233</v>
      </c>
      <c r="D24" s="893">
        <v>93</v>
      </c>
      <c r="E24" s="894">
        <v>140</v>
      </c>
      <c r="F24" s="895">
        <v>64</v>
      </c>
      <c r="G24" s="895">
        <v>90</v>
      </c>
      <c r="H24" s="896">
        <v>14</v>
      </c>
      <c r="I24" s="897">
        <v>35</v>
      </c>
      <c r="J24" s="895">
        <v>5</v>
      </c>
      <c r="K24" s="895">
        <v>4</v>
      </c>
      <c r="L24" s="898" t="s">
        <v>642</v>
      </c>
      <c r="M24" s="899">
        <v>1</v>
      </c>
      <c r="N24" s="895">
        <v>9</v>
      </c>
      <c r="O24" s="895">
        <v>9</v>
      </c>
      <c r="P24" s="898" t="s">
        <v>630</v>
      </c>
      <c r="Q24" s="899" t="s">
        <v>630</v>
      </c>
      <c r="R24" s="895">
        <v>1</v>
      </c>
      <c r="S24" s="895">
        <v>1</v>
      </c>
      <c r="T24" s="898" t="s">
        <v>630</v>
      </c>
      <c r="U24" s="900" t="s">
        <v>630</v>
      </c>
    </row>
    <row r="25" spans="1:21">
      <c r="A25" s="925"/>
      <c r="B25" s="927" t="s">
        <v>633</v>
      </c>
      <c r="C25" s="893">
        <v>116</v>
      </c>
      <c r="D25" s="893">
        <v>41</v>
      </c>
      <c r="E25" s="894">
        <v>75</v>
      </c>
      <c r="F25" s="895">
        <v>8</v>
      </c>
      <c r="G25" s="895">
        <v>5</v>
      </c>
      <c r="H25" s="896">
        <v>9</v>
      </c>
      <c r="I25" s="897">
        <v>24</v>
      </c>
      <c r="J25" s="901" t="s">
        <v>630</v>
      </c>
      <c r="K25" s="901">
        <v>14</v>
      </c>
      <c r="L25" s="896">
        <v>8</v>
      </c>
      <c r="M25" s="899">
        <v>1</v>
      </c>
      <c r="N25" s="895">
        <v>14</v>
      </c>
      <c r="O25" s="895">
        <v>28</v>
      </c>
      <c r="P25" s="898">
        <v>1</v>
      </c>
      <c r="Q25" s="899">
        <v>2</v>
      </c>
      <c r="R25" s="901">
        <v>1</v>
      </c>
      <c r="S25" s="895">
        <v>1</v>
      </c>
      <c r="T25" s="898" t="s">
        <v>630</v>
      </c>
      <c r="U25" s="900" t="s">
        <v>630</v>
      </c>
    </row>
    <row r="26" spans="1:21">
      <c r="A26" s="925"/>
      <c r="B26" s="927" t="s">
        <v>634</v>
      </c>
      <c r="C26" s="893">
        <v>149</v>
      </c>
      <c r="D26" s="893">
        <v>140</v>
      </c>
      <c r="E26" s="894">
        <v>9</v>
      </c>
      <c r="F26" s="895">
        <v>9</v>
      </c>
      <c r="G26" s="920" t="s">
        <v>630</v>
      </c>
      <c r="H26" s="895">
        <v>16</v>
      </c>
      <c r="I26" s="920" t="s">
        <v>630</v>
      </c>
      <c r="J26" s="895">
        <v>1</v>
      </c>
      <c r="K26" s="901" t="s">
        <v>642</v>
      </c>
      <c r="L26" s="929" t="s">
        <v>642</v>
      </c>
      <c r="M26" s="899" t="s">
        <v>630</v>
      </c>
      <c r="N26" s="895">
        <v>113</v>
      </c>
      <c r="O26" s="895">
        <v>9</v>
      </c>
      <c r="P26" s="898" t="s">
        <v>642</v>
      </c>
      <c r="Q26" s="899" t="s">
        <v>642</v>
      </c>
      <c r="R26" s="895">
        <v>1</v>
      </c>
      <c r="S26" s="901" t="s">
        <v>630</v>
      </c>
      <c r="T26" s="898" t="s">
        <v>630</v>
      </c>
      <c r="U26" s="900" t="s">
        <v>630</v>
      </c>
    </row>
    <row r="27" spans="1:21">
      <c r="A27" s="925"/>
      <c r="B27" s="930" t="s">
        <v>635</v>
      </c>
      <c r="C27" s="904">
        <v>208</v>
      </c>
      <c r="D27" s="904">
        <v>101</v>
      </c>
      <c r="E27" s="905">
        <v>107</v>
      </c>
      <c r="F27" s="906">
        <v>16</v>
      </c>
      <c r="G27" s="906">
        <v>20</v>
      </c>
      <c r="H27" s="907">
        <v>18</v>
      </c>
      <c r="I27" s="908">
        <v>19</v>
      </c>
      <c r="J27" s="909">
        <v>2</v>
      </c>
      <c r="K27" s="909">
        <v>9</v>
      </c>
      <c r="L27" s="910" t="s">
        <v>642</v>
      </c>
      <c r="M27" s="911">
        <v>1</v>
      </c>
      <c r="N27" s="906">
        <v>61</v>
      </c>
      <c r="O27" s="906">
        <v>49</v>
      </c>
      <c r="P27" s="907">
        <v>3</v>
      </c>
      <c r="Q27" s="908">
        <v>6</v>
      </c>
      <c r="R27" s="906">
        <v>1</v>
      </c>
      <c r="S27" s="906">
        <v>3</v>
      </c>
      <c r="T27" s="910" t="s">
        <v>630</v>
      </c>
      <c r="U27" s="912" t="s">
        <v>630</v>
      </c>
    </row>
    <row r="28" spans="1:21">
      <c r="A28" s="560" t="s">
        <v>942</v>
      </c>
      <c r="B28" s="785" t="s">
        <v>643</v>
      </c>
      <c r="C28" s="561">
        <v>1096</v>
      </c>
      <c r="D28" s="561">
        <v>536</v>
      </c>
      <c r="E28" s="562">
        <v>560</v>
      </c>
      <c r="F28" s="563">
        <v>218</v>
      </c>
      <c r="G28" s="563">
        <v>229</v>
      </c>
      <c r="H28" s="564">
        <v>52</v>
      </c>
      <c r="I28" s="565">
        <v>105</v>
      </c>
      <c r="J28" s="563">
        <v>17</v>
      </c>
      <c r="K28" s="566">
        <v>30</v>
      </c>
      <c r="L28" s="567">
        <v>12</v>
      </c>
      <c r="M28" s="568">
        <v>2</v>
      </c>
      <c r="N28" s="569">
        <v>218</v>
      </c>
      <c r="O28" s="569">
        <v>171</v>
      </c>
      <c r="P28" s="567">
        <v>7</v>
      </c>
      <c r="Q28" s="566">
        <v>2</v>
      </c>
      <c r="R28" s="566">
        <v>12</v>
      </c>
      <c r="S28" s="566">
        <v>21</v>
      </c>
      <c r="T28" s="570" t="s">
        <v>642</v>
      </c>
      <c r="U28" s="571" t="s">
        <v>630</v>
      </c>
    </row>
    <row r="29" spans="1:21">
      <c r="A29" s="560" t="s">
        <v>943</v>
      </c>
      <c r="B29" s="786"/>
      <c r="C29" s="561">
        <v>1036</v>
      </c>
      <c r="D29" s="561">
        <v>534</v>
      </c>
      <c r="E29" s="562">
        <v>502</v>
      </c>
      <c r="F29" s="563">
        <v>210</v>
      </c>
      <c r="G29" s="563">
        <v>219</v>
      </c>
      <c r="H29" s="564">
        <v>80</v>
      </c>
      <c r="I29" s="565">
        <v>129</v>
      </c>
      <c r="J29" s="563">
        <v>24</v>
      </c>
      <c r="K29" s="566">
        <v>16</v>
      </c>
      <c r="L29" s="567">
        <v>10</v>
      </c>
      <c r="M29" s="568">
        <v>0</v>
      </c>
      <c r="N29" s="569">
        <v>196</v>
      </c>
      <c r="O29" s="569">
        <v>121</v>
      </c>
      <c r="P29" s="567">
        <v>2</v>
      </c>
      <c r="Q29" s="566">
        <v>3</v>
      </c>
      <c r="R29" s="566">
        <v>12</v>
      </c>
      <c r="S29" s="566">
        <v>14</v>
      </c>
      <c r="T29" s="570">
        <v>0</v>
      </c>
      <c r="U29" s="571">
        <v>0</v>
      </c>
    </row>
    <row r="30" spans="1:21">
      <c r="A30" s="560" t="s">
        <v>944</v>
      </c>
      <c r="B30" s="786"/>
      <c r="C30" s="561">
        <v>1061</v>
      </c>
      <c r="D30" s="561">
        <v>547</v>
      </c>
      <c r="E30" s="561">
        <v>514</v>
      </c>
      <c r="F30" s="563">
        <v>198</v>
      </c>
      <c r="G30" s="563">
        <v>199</v>
      </c>
      <c r="H30" s="563">
        <v>82</v>
      </c>
      <c r="I30" s="563">
        <v>141</v>
      </c>
      <c r="J30" s="563">
        <v>23</v>
      </c>
      <c r="K30" s="566">
        <v>24</v>
      </c>
      <c r="L30" s="566">
        <v>4</v>
      </c>
      <c r="M30" s="569">
        <v>0</v>
      </c>
      <c r="N30" s="569">
        <v>232</v>
      </c>
      <c r="O30" s="569">
        <v>140</v>
      </c>
      <c r="P30" s="566">
        <v>5</v>
      </c>
      <c r="Q30" s="566">
        <v>5</v>
      </c>
      <c r="R30" s="566">
        <v>3</v>
      </c>
      <c r="S30" s="566">
        <v>5</v>
      </c>
      <c r="T30" s="569">
        <v>0</v>
      </c>
      <c r="U30" s="572">
        <v>0</v>
      </c>
    </row>
    <row r="31" spans="1:21">
      <c r="A31" s="560" t="s">
        <v>945</v>
      </c>
      <c r="B31" s="786"/>
      <c r="C31" s="561">
        <v>1002</v>
      </c>
      <c r="D31" s="561">
        <v>501</v>
      </c>
      <c r="E31" s="561">
        <v>501</v>
      </c>
      <c r="F31" s="563">
        <v>176</v>
      </c>
      <c r="G31" s="563">
        <v>224</v>
      </c>
      <c r="H31" s="563">
        <v>82</v>
      </c>
      <c r="I31" s="563">
        <v>133</v>
      </c>
      <c r="J31" s="563">
        <v>26</v>
      </c>
      <c r="K31" s="566">
        <v>18</v>
      </c>
      <c r="L31" s="566">
        <v>5</v>
      </c>
      <c r="M31" s="569">
        <v>2</v>
      </c>
      <c r="N31" s="569">
        <v>200</v>
      </c>
      <c r="O31" s="569">
        <v>118</v>
      </c>
      <c r="P31" s="566">
        <v>5</v>
      </c>
      <c r="Q31" s="566">
        <v>3</v>
      </c>
      <c r="R31" s="566">
        <v>7</v>
      </c>
      <c r="S31" s="566">
        <v>3</v>
      </c>
      <c r="T31" s="569">
        <v>0</v>
      </c>
      <c r="U31" s="572">
        <v>0</v>
      </c>
    </row>
    <row r="32" spans="1:21">
      <c r="A32" s="560" t="s">
        <v>946</v>
      </c>
      <c r="B32" s="786"/>
      <c r="C32" s="561">
        <v>1106</v>
      </c>
      <c r="D32" s="561">
        <v>572</v>
      </c>
      <c r="E32" s="561">
        <v>534</v>
      </c>
      <c r="F32" s="563">
        <v>221</v>
      </c>
      <c r="G32" s="563">
        <v>237</v>
      </c>
      <c r="H32" s="563">
        <v>83</v>
      </c>
      <c r="I32" s="563">
        <v>133</v>
      </c>
      <c r="J32" s="563">
        <v>43</v>
      </c>
      <c r="K32" s="566">
        <v>34</v>
      </c>
      <c r="L32" s="566">
        <v>18</v>
      </c>
      <c r="M32" s="569">
        <v>1</v>
      </c>
      <c r="N32" s="569">
        <v>194</v>
      </c>
      <c r="O32" s="569">
        <v>119</v>
      </c>
      <c r="P32" s="566">
        <v>2</v>
      </c>
      <c r="Q32" s="566" t="s">
        <v>400</v>
      </c>
      <c r="R32" s="566">
        <v>11</v>
      </c>
      <c r="S32" s="566">
        <v>10</v>
      </c>
      <c r="T32" s="569">
        <v>0</v>
      </c>
      <c r="U32" s="572">
        <v>0</v>
      </c>
    </row>
    <row r="33" spans="1:21">
      <c r="A33" s="560" t="s">
        <v>947</v>
      </c>
      <c r="B33" s="786"/>
      <c r="C33" s="561">
        <v>1115</v>
      </c>
      <c r="D33" s="561">
        <v>580</v>
      </c>
      <c r="E33" s="561">
        <v>535</v>
      </c>
      <c r="F33" s="563">
        <v>223</v>
      </c>
      <c r="G33" s="563">
        <v>229</v>
      </c>
      <c r="H33" s="563">
        <v>86</v>
      </c>
      <c r="I33" s="563">
        <v>123</v>
      </c>
      <c r="J33" s="563">
        <v>64</v>
      </c>
      <c r="K33" s="566">
        <v>35</v>
      </c>
      <c r="L33" s="566">
        <v>7</v>
      </c>
      <c r="M33" s="569">
        <v>1</v>
      </c>
      <c r="N33" s="569">
        <v>195</v>
      </c>
      <c r="O33" s="569">
        <v>138</v>
      </c>
      <c r="P33" s="566" t="s">
        <v>400</v>
      </c>
      <c r="Q33" s="566">
        <v>2</v>
      </c>
      <c r="R33" s="566">
        <v>5</v>
      </c>
      <c r="S33" s="566">
        <v>7</v>
      </c>
      <c r="T33" s="569">
        <v>0</v>
      </c>
      <c r="U33" s="572">
        <v>0</v>
      </c>
    </row>
    <row r="34" spans="1:21">
      <c r="A34" s="560" t="s">
        <v>948</v>
      </c>
      <c r="B34" s="786"/>
      <c r="C34" s="561">
        <v>1067</v>
      </c>
      <c r="D34" s="561">
        <v>566</v>
      </c>
      <c r="E34" s="561">
        <v>501</v>
      </c>
      <c r="F34" s="563">
        <v>230</v>
      </c>
      <c r="G34" s="563">
        <v>239</v>
      </c>
      <c r="H34" s="563">
        <v>77</v>
      </c>
      <c r="I34" s="563">
        <v>128</v>
      </c>
      <c r="J34" s="563">
        <v>41</v>
      </c>
      <c r="K34" s="566">
        <v>34</v>
      </c>
      <c r="L34" s="566">
        <v>6</v>
      </c>
      <c r="M34" s="569">
        <v>0</v>
      </c>
      <c r="N34" s="569">
        <v>202</v>
      </c>
      <c r="O34" s="569">
        <v>93</v>
      </c>
      <c r="P34" s="566">
        <v>3</v>
      </c>
      <c r="Q34" s="566">
        <v>2</v>
      </c>
      <c r="R34" s="566">
        <v>7</v>
      </c>
      <c r="S34" s="566">
        <v>5</v>
      </c>
      <c r="T34" s="569">
        <v>0</v>
      </c>
      <c r="U34" s="572">
        <v>0</v>
      </c>
    </row>
    <row r="35" spans="1:21">
      <c r="A35" s="560" t="s">
        <v>949</v>
      </c>
      <c r="B35" s="786"/>
      <c r="C35" s="561">
        <v>1107</v>
      </c>
      <c r="D35" s="573">
        <v>610</v>
      </c>
      <c r="E35" s="573">
        <v>497</v>
      </c>
      <c r="F35" s="573">
        <v>259</v>
      </c>
      <c r="G35" s="573">
        <v>241</v>
      </c>
      <c r="H35" s="573">
        <v>71</v>
      </c>
      <c r="I35" s="573">
        <v>101</v>
      </c>
      <c r="J35" s="573">
        <v>66</v>
      </c>
      <c r="K35" s="573">
        <v>44</v>
      </c>
      <c r="L35" s="573">
        <v>4</v>
      </c>
      <c r="M35" s="573">
        <v>1</v>
      </c>
      <c r="N35" s="573">
        <v>207</v>
      </c>
      <c r="O35" s="573">
        <v>103</v>
      </c>
      <c r="P35" s="574" t="s">
        <v>400</v>
      </c>
      <c r="Q35" s="573">
        <v>2</v>
      </c>
      <c r="R35" s="573">
        <v>2</v>
      </c>
      <c r="S35" s="573">
        <v>4</v>
      </c>
      <c r="T35" s="573">
        <v>1</v>
      </c>
      <c r="U35" s="575">
        <v>1</v>
      </c>
    </row>
    <row r="36" spans="1:21">
      <c r="A36" s="576" t="s">
        <v>950</v>
      </c>
      <c r="B36" s="786"/>
      <c r="C36" s="577">
        <v>1118</v>
      </c>
      <c r="D36" s="577">
        <v>617</v>
      </c>
      <c r="E36" s="577">
        <v>501</v>
      </c>
      <c r="F36" s="577">
        <v>260</v>
      </c>
      <c r="G36" s="577">
        <v>243</v>
      </c>
      <c r="H36" s="577">
        <v>61</v>
      </c>
      <c r="I36" s="577">
        <v>112</v>
      </c>
      <c r="J36" s="577">
        <v>61</v>
      </c>
      <c r="K36" s="578">
        <v>32</v>
      </c>
      <c r="L36" s="578">
        <v>2</v>
      </c>
      <c r="M36" s="579">
        <v>1</v>
      </c>
      <c r="N36" s="579">
        <v>230</v>
      </c>
      <c r="O36" s="579">
        <v>104</v>
      </c>
      <c r="P36" s="578">
        <v>1</v>
      </c>
      <c r="Q36" s="578" t="s">
        <v>400</v>
      </c>
      <c r="R36" s="578">
        <v>2</v>
      </c>
      <c r="S36" s="578">
        <v>9</v>
      </c>
      <c r="T36" s="579" t="s">
        <v>400</v>
      </c>
      <c r="U36" s="580" t="s">
        <v>400</v>
      </c>
    </row>
    <row r="37" spans="1:21">
      <c r="A37" s="576" t="s">
        <v>951</v>
      </c>
      <c r="B37" s="786"/>
      <c r="C37" s="577">
        <v>1122</v>
      </c>
      <c r="D37" s="577">
        <v>608</v>
      </c>
      <c r="E37" s="577">
        <v>514</v>
      </c>
      <c r="F37" s="577">
        <v>300</v>
      </c>
      <c r="G37" s="577">
        <v>234</v>
      </c>
      <c r="H37" s="577">
        <v>43</v>
      </c>
      <c r="I37" s="577">
        <v>113</v>
      </c>
      <c r="J37" s="577">
        <v>48</v>
      </c>
      <c r="K37" s="578">
        <v>40</v>
      </c>
      <c r="L37" s="578">
        <v>4</v>
      </c>
      <c r="M37" s="579">
        <v>5</v>
      </c>
      <c r="N37" s="579">
        <v>199</v>
      </c>
      <c r="O37" s="579">
        <v>114</v>
      </c>
      <c r="P37" s="578">
        <v>1</v>
      </c>
      <c r="Q37" s="578" t="s">
        <v>401</v>
      </c>
      <c r="R37" s="578">
        <v>13</v>
      </c>
      <c r="S37" s="578">
        <v>8</v>
      </c>
      <c r="T37" s="579" t="s">
        <v>401</v>
      </c>
      <c r="U37" s="580" t="s">
        <v>401</v>
      </c>
    </row>
    <row r="38" spans="1:21">
      <c r="A38" s="576" t="s">
        <v>938</v>
      </c>
      <c r="B38" s="786"/>
      <c r="C38" s="577">
        <v>1146</v>
      </c>
      <c r="D38" s="577">
        <v>665</v>
      </c>
      <c r="E38" s="577">
        <v>481</v>
      </c>
      <c r="F38" s="577">
        <v>324</v>
      </c>
      <c r="G38" s="577">
        <v>236</v>
      </c>
      <c r="H38" s="577">
        <v>69</v>
      </c>
      <c r="I38" s="577">
        <v>117</v>
      </c>
      <c r="J38" s="577">
        <v>73</v>
      </c>
      <c r="K38" s="578">
        <v>23</v>
      </c>
      <c r="L38" s="578">
        <v>6</v>
      </c>
      <c r="M38" s="579">
        <v>2</v>
      </c>
      <c r="N38" s="579">
        <v>191</v>
      </c>
      <c r="O38" s="579">
        <v>96</v>
      </c>
      <c r="P38" s="578" t="s">
        <v>401</v>
      </c>
      <c r="Q38" s="578" t="s">
        <v>401</v>
      </c>
      <c r="R38" s="578">
        <v>2</v>
      </c>
      <c r="S38" s="578">
        <v>6</v>
      </c>
      <c r="T38" s="579" t="s">
        <v>401</v>
      </c>
      <c r="U38" s="580">
        <v>1</v>
      </c>
    </row>
    <row r="39" spans="1:21">
      <c r="A39" s="560" t="s">
        <v>984</v>
      </c>
      <c r="B39" s="786"/>
      <c r="C39" s="561">
        <v>954</v>
      </c>
      <c r="D39" s="561">
        <v>488</v>
      </c>
      <c r="E39" s="561">
        <v>466</v>
      </c>
      <c r="F39" s="563">
        <v>183</v>
      </c>
      <c r="G39" s="563">
        <v>193</v>
      </c>
      <c r="H39" s="563">
        <v>67</v>
      </c>
      <c r="I39" s="563">
        <v>112</v>
      </c>
      <c r="J39" s="563">
        <v>24</v>
      </c>
      <c r="K39" s="566">
        <v>26</v>
      </c>
      <c r="L39" s="566">
        <v>6</v>
      </c>
      <c r="M39" s="569" t="s">
        <v>985</v>
      </c>
      <c r="N39" s="569">
        <f>9+197+1</f>
        <v>207</v>
      </c>
      <c r="O39" s="569">
        <f>8+119+2</f>
        <v>129</v>
      </c>
      <c r="P39" s="566" t="s">
        <v>986</v>
      </c>
      <c r="Q39" s="566" t="s">
        <v>987</v>
      </c>
      <c r="R39" s="566">
        <v>1</v>
      </c>
      <c r="S39" s="566">
        <v>6</v>
      </c>
      <c r="T39" s="569" t="s">
        <v>988</v>
      </c>
      <c r="U39" s="572" t="s">
        <v>989</v>
      </c>
    </row>
    <row r="40" spans="1:21">
      <c r="A40" s="581" t="s">
        <v>1153</v>
      </c>
      <c r="B40" s="786"/>
      <c r="C40" s="582">
        <f>SUM(D40:E40)</f>
        <v>862</v>
      </c>
      <c r="D40" s="582">
        <f>SUM(F40,H40,J40,L40,N40,P40,R40,T40)</f>
        <v>427</v>
      </c>
      <c r="E40" s="582">
        <f>SUM(G40,I40,K40,M40,O40,Q40,S40,U40)</f>
        <v>435</v>
      </c>
      <c r="F40" s="583">
        <v>177</v>
      </c>
      <c r="G40" s="583">
        <v>198</v>
      </c>
      <c r="H40" s="583">
        <v>74</v>
      </c>
      <c r="I40" s="583">
        <v>121</v>
      </c>
      <c r="J40" s="583">
        <v>11</v>
      </c>
      <c r="K40" s="584">
        <v>19</v>
      </c>
      <c r="L40" s="584">
        <v>2</v>
      </c>
      <c r="M40" s="585" t="s">
        <v>1154</v>
      </c>
      <c r="N40" s="585">
        <v>155</v>
      </c>
      <c r="O40" s="585">
        <v>93</v>
      </c>
      <c r="P40" s="584">
        <v>1</v>
      </c>
      <c r="Q40" s="584" t="s">
        <v>1155</v>
      </c>
      <c r="R40" s="584">
        <v>7</v>
      </c>
      <c r="S40" s="584">
        <v>4</v>
      </c>
      <c r="T40" s="585" t="s">
        <v>1156</v>
      </c>
      <c r="U40" s="586" t="s">
        <v>1156</v>
      </c>
    </row>
    <row r="41" spans="1:21">
      <c r="A41" s="581" t="s">
        <v>1170</v>
      </c>
      <c r="B41" s="786"/>
      <c r="C41" s="582">
        <f>SUM(D41:E41)</f>
        <v>889</v>
      </c>
      <c r="D41" s="582">
        <f>SUM(F41,H41,J41,L41,N41,P41,R41,T41)</f>
        <v>466</v>
      </c>
      <c r="E41" s="582">
        <f>SUM(G41,I41,K41,M41,O41,Q41,S41,U41)</f>
        <v>423</v>
      </c>
      <c r="F41" s="583">
        <v>167</v>
      </c>
      <c r="G41" s="583">
        <v>197</v>
      </c>
      <c r="H41" s="583">
        <v>91</v>
      </c>
      <c r="I41" s="583">
        <v>116</v>
      </c>
      <c r="J41" s="583">
        <v>15</v>
      </c>
      <c r="K41" s="584">
        <v>18</v>
      </c>
      <c r="L41" s="584">
        <v>9</v>
      </c>
      <c r="M41" s="585">
        <v>2</v>
      </c>
      <c r="N41" s="585">
        <v>174</v>
      </c>
      <c r="O41" s="585">
        <v>82</v>
      </c>
      <c r="P41" s="584" t="s">
        <v>1171</v>
      </c>
      <c r="Q41" s="584" t="s">
        <v>1172</v>
      </c>
      <c r="R41" s="584">
        <v>10</v>
      </c>
      <c r="S41" s="584">
        <v>8</v>
      </c>
      <c r="T41" s="585" t="s">
        <v>1173</v>
      </c>
      <c r="U41" s="586" t="s">
        <v>1171</v>
      </c>
    </row>
    <row r="42" spans="1:21">
      <c r="A42" s="560" t="s">
        <v>1187</v>
      </c>
      <c r="B42" s="786"/>
      <c r="C42" s="561">
        <v>866</v>
      </c>
      <c r="D42" s="561">
        <v>472</v>
      </c>
      <c r="E42" s="561">
        <v>394</v>
      </c>
      <c r="F42" s="563">
        <v>201</v>
      </c>
      <c r="G42" s="563">
        <v>192</v>
      </c>
      <c r="H42" s="563">
        <v>75</v>
      </c>
      <c r="I42" s="563">
        <v>93</v>
      </c>
      <c r="J42" s="563">
        <v>16</v>
      </c>
      <c r="K42" s="566">
        <v>21</v>
      </c>
      <c r="L42" s="566">
        <v>6</v>
      </c>
      <c r="M42" s="569" t="s">
        <v>1195</v>
      </c>
      <c r="N42" s="569">
        <v>166</v>
      </c>
      <c r="O42" s="569">
        <v>84</v>
      </c>
      <c r="P42" s="584" t="s">
        <v>958</v>
      </c>
      <c r="Q42" s="584" t="s">
        <v>1172</v>
      </c>
      <c r="R42" s="566">
        <v>8</v>
      </c>
      <c r="S42" s="566">
        <v>4</v>
      </c>
      <c r="T42" s="569" t="s">
        <v>1196</v>
      </c>
      <c r="U42" s="572" t="s">
        <v>1197</v>
      </c>
    </row>
    <row r="43" spans="1:21" ht="13.5" thickBot="1">
      <c r="A43" s="931" t="s">
        <v>1188</v>
      </c>
      <c r="B43" s="787"/>
      <c r="C43" s="932">
        <v>798</v>
      </c>
      <c r="D43" s="932">
        <v>420</v>
      </c>
      <c r="E43" s="932">
        <v>378</v>
      </c>
      <c r="F43" s="933">
        <v>171</v>
      </c>
      <c r="G43" s="933">
        <v>190</v>
      </c>
      <c r="H43" s="933">
        <v>71</v>
      </c>
      <c r="I43" s="933">
        <v>107</v>
      </c>
      <c r="J43" s="933">
        <v>8</v>
      </c>
      <c r="K43" s="934">
        <v>15</v>
      </c>
      <c r="L43" s="934">
        <v>7</v>
      </c>
      <c r="M43" s="935">
        <v>1</v>
      </c>
      <c r="N43" s="935">
        <v>157</v>
      </c>
      <c r="O43" s="935">
        <v>60</v>
      </c>
      <c r="P43" s="936" t="s">
        <v>958</v>
      </c>
      <c r="Q43" s="936" t="s">
        <v>1172</v>
      </c>
      <c r="R43" s="934">
        <v>6</v>
      </c>
      <c r="S43" s="934">
        <v>5</v>
      </c>
      <c r="T43" s="935" t="s">
        <v>1198</v>
      </c>
      <c r="U43" s="937" t="s">
        <v>1198</v>
      </c>
    </row>
    <row r="44" spans="1:2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>
      <c r="A45" s="181" t="s">
        <v>644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1:21">
      <c r="A46" s="181" t="s">
        <v>645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</sheetData>
  <mergeCells count="16">
    <mergeCell ref="A22:A27"/>
    <mergeCell ref="N4:O6"/>
    <mergeCell ref="P4:Q6"/>
    <mergeCell ref="R4:S6"/>
    <mergeCell ref="B28:B43"/>
    <mergeCell ref="A1:J2"/>
    <mergeCell ref="T4:U6"/>
    <mergeCell ref="A8:A14"/>
    <mergeCell ref="A15:A21"/>
    <mergeCell ref="A4:B7"/>
    <mergeCell ref="C4:E6"/>
    <mergeCell ref="F4:G6"/>
    <mergeCell ref="H4:I6"/>
    <mergeCell ref="J4:K6"/>
    <mergeCell ref="L4:M6"/>
    <mergeCell ref="S3:U3"/>
  </mergeCells>
  <phoneticPr fontId="3"/>
  <conditionalFormatting sqref="A29:A41 C29:U29">
    <cfRule type="expression" dxfId="7" priority="7" stopIfTrue="1">
      <formula>ISFORMULA33</formula>
    </cfRule>
  </conditionalFormatting>
  <conditionalFormatting sqref="C30:U34 C36:U41">
    <cfRule type="expression" dxfId="6" priority="8" stopIfTrue="1">
      <formula>FIND("=",shiki(C30))&gt;0</formula>
    </cfRule>
  </conditionalFormatting>
  <conditionalFormatting sqref="A43">
    <cfRule type="expression" dxfId="5" priority="5" stopIfTrue="1">
      <formula>ISFORMULA33</formula>
    </cfRule>
  </conditionalFormatting>
  <conditionalFormatting sqref="C43:O43 R43:U43">
    <cfRule type="expression" dxfId="4" priority="6" stopIfTrue="1">
      <formula>FIND("=",shiki(C43))&gt;0</formula>
    </cfRule>
  </conditionalFormatting>
  <conditionalFormatting sqref="A42">
    <cfRule type="expression" dxfId="3" priority="3" stopIfTrue="1">
      <formula>ISFORMULA33</formula>
    </cfRule>
  </conditionalFormatting>
  <conditionalFormatting sqref="C42:O42 R42:U42">
    <cfRule type="expression" dxfId="2" priority="4" stopIfTrue="1">
      <formula>FIND("=",shiki(C42))&gt;0</formula>
    </cfRule>
  </conditionalFormatting>
  <conditionalFormatting sqref="P42:Q42">
    <cfRule type="expression" dxfId="1" priority="2" stopIfTrue="1">
      <formula>FIND("=",shiki(P42))&gt;0</formula>
    </cfRule>
  </conditionalFormatting>
  <conditionalFormatting sqref="P43:Q43">
    <cfRule type="expression" dxfId="0" priority="1" stopIfTrue="1">
      <formula>FIND("=",shiki(P43))&gt;0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7-1</vt:lpstr>
      <vt:lpstr>7-2</vt:lpstr>
      <vt:lpstr>7-3</vt:lpstr>
      <vt:lpstr>7-4</vt:lpstr>
      <vt:lpstr>7-5</vt:lpstr>
      <vt:lpstr>7-6</vt:lpstr>
      <vt:lpstr>7-7</vt:lpstr>
      <vt:lpstr>7-8</vt:lpstr>
      <vt:lpstr>7-9</vt:lpstr>
      <vt:lpstr>7-10</vt:lpstr>
      <vt:lpstr>7-11</vt:lpstr>
      <vt:lpstr>7-12</vt:lpstr>
      <vt:lpstr>7-13</vt:lpstr>
      <vt:lpstr>7-14</vt:lpstr>
      <vt:lpstr>7-15-1 </vt:lpstr>
      <vt:lpstr>7-15-2</vt:lpstr>
      <vt:lpstr>'7-11'!Print_Area</vt:lpstr>
      <vt:lpstr>'7-13'!Print_Area</vt:lpstr>
      <vt:lpstr>'7-2'!Print_Area</vt:lpstr>
      <vt:lpstr>'7-3'!Print_Area</vt:lpstr>
      <vt:lpstr>'7-5'!Print_Area</vt:lpstr>
      <vt:lpstr>'7-7'!Print_Area</vt:lpstr>
      <vt:lpstr>'7-15-1 '!Print_Titles</vt:lpstr>
      <vt:lpstr>'7-15-2'!Print_Titles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2026-04-01T00:33:32Z</cp:lastPrinted>
  <dcterms:created xsi:type="dcterms:W3CDTF">2019-03-29T11:23:31Z</dcterms:created>
  <dcterms:modified xsi:type="dcterms:W3CDTF">2026-04-13T01:15:12Z</dcterms:modified>
</cp:coreProperties>
</file>