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asv100218\内部系唐津市共有\総合政策部　企画政策課\■統計に関連するフォルダ［2006～\統計調査係［2011～\04 市統計情報(市ＨＰ公開)\唐津市の各種統計情報\R7\04_HP更新\Excel\"/>
    </mc:Choice>
  </mc:AlternateContent>
  <bookViews>
    <workbookView xWindow="120" yWindow="90" windowWidth="20340" windowHeight="6980"/>
  </bookViews>
  <sheets>
    <sheet name="13-1" sheetId="8" r:id="rId1"/>
    <sheet name="13-2" sheetId="7" r:id="rId2"/>
    <sheet name="13-3" sheetId="6" r:id="rId3"/>
    <sheet name="13-4" sheetId="5" r:id="rId4"/>
    <sheet name="13-5" sheetId="11" r:id="rId5"/>
    <sheet name="13-6" sheetId="13" r:id="rId6"/>
    <sheet name="13-7" sheetId="2" r:id="rId7"/>
    <sheet name="13-8" sheetId="1" r:id="rId8"/>
  </sheets>
  <definedNames>
    <definedName name="_xlnm.Print_Area" localSheetId="3">'13-4'!$A$1:$AI$25</definedName>
    <definedName name="_xlnm.Print_Area" localSheetId="4">'13-5'!$B$1:$J$49</definedName>
    <definedName name="_xlnm.Print_Area" localSheetId="5">'13-6'!$B$1:$J$30</definedName>
    <definedName name="_xlnm.Print_Area" localSheetId="6">'13-7'!$B$1:$G$39</definedName>
    <definedName name="_xlnm.Print_Area" localSheetId="7">'13-8'!$B$1:$F$28</definedName>
  </definedNames>
  <calcPr calcId="162913"/>
</workbook>
</file>

<file path=xl/calcChain.xml><?xml version="1.0" encoding="utf-8"?>
<calcChain xmlns="http://schemas.openxmlformats.org/spreadsheetml/2006/main">
  <c r="J25" i="13" l="1"/>
  <c r="I25" i="13"/>
  <c r="J22" i="13"/>
  <c r="J24" i="13"/>
  <c r="I24" i="13"/>
  <c r="H24" i="13" l="1"/>
  <c r="H23" i="13"/>
  <c r="H25" i="13"/>
  <c r="G25" i="13"/>
  <c r="G24" i="13"/>
  <c r="H45" i="11"/>
  <c r="D44" i="11"/>
  <c r="G45" i="11" s="1"/>
  <c r="D42" i="11"/>
  <c r="H43" i="11" s="1"/>
  <c r="J43" i="11" l="1"/>
  <c r="J45" i="11"/>
  <c r="G43" i="11"/>
  <c r="E43" i="11"/>
  <c r="F43" i="11"/>
  <c r="F45" i="11"/>
  <c r="E45" i="11"/>
  <c r="AI19" i="5"/>
  <c r="AH19" i="5"/>
  <c r="AG19" i="5"/>
  <c r="AF19" i="5"/>
  <c r="AF17" i="6"/>
  <c r="AF15" i="6" s="1"/>
  <c r="AE17" i="6"/>
  <c r="AE15" i="6" s="1"/>
  <c r="AD17" i="6"/>
  <c r="AD15" i="6" s="1"/>
  <c r="AC17" i="6"/>
  <c r="AC15" i="6" s="1"/>
  <c r="AF11" i="6"/>
  <c r="AE11" i="6"/>
  <c r="AD11" i="6"/>
  <c r="AC11" i="6"/>
  <c r="AF5" i="6"/>
  <c r="AF19" i="6" s="1"/>
  <c r="AE5" i="6"/>
  <c r="AE19" i="6" s="1"/>
  <c r="AD5" i="6"/>
  <c r="AD19" i="6" s="1"/>
  <c r="AC5" i="6"/>
  <c r="AI5" i="7"/>
  <c r="AH5" i="7"/>
  <c r="AG5" i="7"/>
  <c r="AF5" i="7"/>
  <c r="AJ29" i="8"/>
  <c r="AI29" i="8"/>
  <c r="AI30" i="8" s="1"/>
  <c r="AH29" i="8"/>
  <c r="AG29" i="8"/>
  <c r="AJ13" i="8"/>
  <c r="AI13" i="8"/>
  <c r="AH13" i="8"/>
  <c r="AG13" i="8"/>
  <c r="AC19" i="6" l="1"/>
  <c r="AG30" i="8"/>
  <c r="AH30" i="8"/>
  <c r="AJ30" i="8"/>
  <c r="G23" i="13"/>
  <c r="D38" i="11" l="1"/>
  <c r="J39" i="11" s="1"/>
  <c r="E39" i="11" l="1"/>
  <c r="F39" i="11"/>
  <c r="G39" i="11"/>
  <c r="H39" i="11"/>
  <c r="AE19" i="5"/>
  <c r="AD19" i="5"/>
  <c r="AB15" i="6"/>
  <c r="AA15" i="6"/>
  <c r="AB11" i="6"/>
  <c r="AA11" i="6"/>
  <c r="AB5" i="6"/>
  <c r="AA5" i="6"/>
  <c r="AE5" i="7"/>
  <c r="AD5" i="7"/>
  <c r="AB19" i="6" l="1"/>
  <c r="AA19" i="6"/>
  <c r="AF29" i="8"/>
  <c r="AE29" i="8"/>
  <c r="AE30" i="8" s="1"/>
  <c r="AF13" i="8"/>
  <c r="AF30" i="8" s="1"/>
  <c r="AE13" i="8"/>
  <c r="AB19" i="5" l="1"/>
  <c r="AC19" i="5"/>
  <c r="Z15" i="6"/>
  <c r="Y15" i="6"/>
  <c r="Z11" i="6"/>
  <c r="Y11" i="6"/>
  <c r="Z5" i="6"/>
  <c r="Y5" i="6"/>
  <c r="Y19" i="6" s="1"/>
  <c r="AB5" i="7"/>
  <c r="AC5" i="7"/>
  <c r="AD29" i="8"/>
  <c r="AC13" i="8"/>
  <c r="AD13" i="8"/>
  <c r="AC29" i="8"/>
  <c r="AC30" i="8" s="1"/>
  <c r="Z19" i="6" l="1"/>
  <c r="AD30" i="8"/>
  <c r="D40" i="11"/>
  <c r="E41" i="11" l="1"/>
  <c r="F41" i="11"/>
  <c r="I22" i="13"/>
  <c r="H22" i="13"/>
  <c r="G22" i="13"/>
  <c r="J41" i="11"/>
  <c r="H41" i="11"/>
  <c r="G41" i="11" l="1"/>
  <c r="J21" i="13" l="1"/>
  <c r="I21" i="13"/>
  <c r="H21" i="13"/>
  <c r="G21" i="13"/>
  <c r="J20" i="13"/>
  <c r="I20" i="13"/>
  <c r="H20" i="13"/>
  <c r="G20" i="13"/>
  <c r="J19" i="13"/>
  <c r="I19" i="13"/>
  <c r="H19" i="13"/>
  <c r="G19" i="13"/>
  <c r="J18" i="13"/>
  <c r="I18" i="13"/>
  <c r="H18" i="13"/>
  <c r="G18" i="13"/>
  <c r="J17" i="13"/>
  <c r="I17" i="13"/>
  <c r="H17" i="13"/>
  <c r="G17" i="13"/>
  <c r="J16" i="13"/>
  <c r="I16" i="13"/>
  <c r="H16" i="13"/>
  <c r="G16" i="13"/>
  <c r="J15" i="13"/>
  <c r="I15" i="13"/>
  <c r="H15" i="13"/>
  <c r="G15" i="13"/>
  <c r="J14" i="13"/>
  <c r="I14" i="13"/>
  <c r="H14" i="13"/>
  <c r="G14" i="13"/>
  <c r="J12" i="13"/>
  <c r="I12" i="13"/>
  <c r="H12" i="13"/>
  <c r="G12" i="13"/>
  <c r="J11" i="13"/>
  <c r="I11" i="13"/>
  <c r="H11" i="13"/>
  <c r="G11" i="13"/>
  <c r="J10" i="13"/>
  <c r="I10" i="13"/>
  <c r="H10" i="13"/>
  <c r="G10" i="13"/>
  <c r="J9" i="13"/>
  <c r="I9" i="13"/>
  <c r="H9" i="13"/>
  <c r="G9" i="13"/>
  <c r="J8" i="13"/>
  <c r="I8" i="13"/>
  <c r="H8" i="13"/>
  <c r="G8" i="13"/>
  <c r="J7" i="13"/>
  <c r="I7" i="13"/>
  <c r="H7" i="13"/>
  <c r="G7" i="13"/>
  <c r="J6" i="13"/>
  <c r="I6" i="13"/>
  <c r="H6" i="13"/>
  <c r="G6" i="13"/>
  <c r="J5" i="13"/>
  <c r="I5" i="13"/>
  <c r="D36" i="11" l="1"/>
  <c r="J37" i="11" s="1"/>
  <c r="D34" i="11"/>
  <c r="G35" i="11" s="1"/>
  <c r="D32" i="11"/>
  <c r="J33" i="11" s="1"/>
  <c r="D30" i="11"/>
  <c r="G31" i="11" s="1"/>
  <c r="D28" i="11"/>
  <c r="J29" i="11" s="1"/>
  <c r="D26" i="11"/>
  <c r="G27" i="11" s="1"/>
  <c r="G37" i="11" l="1"/>
  <c r="F33" i="11"/>
  <c r="G33" i="11"/>
  <c r="F29" i="11"/>
  <c r="F37" i="11"/>
  <c r="G29" i="11"/>
  <c r="H27" i="11"/>
  <c r="H31" i="11"/>
  <c r="H35" i="11"/>
  <c r="E27" i="11"/>
  <c r="J31" i="11"/>
  <c r="E35" i="11"/>
  <c r="J35" i="11"/>
  <c r="H29" i="11"/>
  <c r="F31" i="11"/>
  <c r="H37" i="11"/>
  <c r="J27" i="11"/>
  <c r="E31" i="11"/>
  <c r="F27" i="11"/>
  <c r="H33" i="11"/>
  <c r="F35" i="11"/>
  <c r="E29" i="11"/>
  <c r="E33" i="11"/>
  <c r="E37" i="11"/>
  <c r="AA19" i="5"/>
  <c r="Z19" i="5"/>
  <c r="Y19" i="5"/>
  <c r="X19" i="5"/>
  <c r="W19" i="5"/>
  <c r="V19" i="5"/>
  <c r="X17" i="6"/>
  <c r="X15" i="6" s="1"/>
  <c r="W17" i="6"/>
  <c r="W15" i="6" s="1"/>
  <c r="R17" i="6"/>
  <c r="R15" i="6" s="1"/>
  <c r="Q17" i="6"/>
  <c r="Q15" i="6" s="1"/>
  <c r="V15" i="6"/>
  <c r="U15" i="6"/>
  <c r="T15" i="6"/>
  <c r="S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AA12" i="7"/>
  <c r="AA5" i="7" s="1"/>
  <c r="Z8" i="7"/>
  <c r="Z5" i="7" s="1"/>
  <c r="X5" i="7"/>
  <c r="V5" i="7"/>
  <c r="U5" i="7"/>
  <c r="T5" i="7"/>
  <c r="S5" i="7"/>
  <c r="R5" i="7"/>
  <c r="Q5" i="7"/>
  <c r="P5" i="7"/>
  <c r="O5" i="7"/>
  <c r="N5" i="7"/>
  <c r="AA29" i="8"/>
  <c r="Z29" i="8"/>
  <c r="Y29" i="8"/>
  <c r="X29" i="8"/>
  <c r="W29" i="8"/>
  <c r="V29" i="8"/>
  <c r="T29" i="8"/>
  <c r="R29" i="8"/>
  <c r="P29" i="8"/>
  <c r="AB28" i="8"/>
  <c r="AB24" i="8"/>
  <c r="Z13" i="8"/>
  <c r="Y13" i="8"/>
  <c r="X13" i="8"/>
  <c r="W13" i="8"/>
  <c r="V13" i="8"/>
  <c r="T13" i="8"/>
  <c r="R13" i="8"/>
  <c r="P13" i="8"/>
  <c r="AA12" i="8"/>
  <c r="AA13" i="8" s="1"/>
  <c r="AB7" i="8"/>
  <c r="AB5" i="8"/>
  <c r="AA30" i="8" l="1"/>
  <c r="P30" i="8"/>
  <c r="Z30" i="8"/>
  <c r="X19" i="6"/>
  <c r="Y30" i="8"/>
  <c r="R30" i="8"/>
  <c r="W19" i="6"/>
  <c r="T30" i="8"/>
  <c r="R19" i="6"/>
  <c r="AB13" i="8"/>
  <c r="X30" i="8"/>
  <c r="O19" i="6"/>
  <c r="S19" i="6"/>
  <c r="Q19" i="6"/>
  <c r="P19" i="6"/>
  <c r="T19" i="6"/>
  <c r="U19" i="6"/>
  <c r="AB29" i="8"/>
  <c r="V19" i="6"/>
  <c r="V30" i="8"/>
  <c r="AB30" i="8" l="1"/>
</calcChain>
</file>

<file path=xl/comments1.xml><?xml version="1.0" encoding="utf-8"?>
<comments xmlns="http://schemas.openxmlformats.org/spreadsheetml/2006/main">
  <authors>
    <author>唐津市</author>
    <author>hara</author>
    <author xml:space="preserve"> Sakamoto</author>
    <author>fujita</author>
    <author>umezaki</author>
  </authors>
  <commentList>
    <comment ref="AB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端数調整＋0.1</t>
        </r>
      </text>
    </comment>
    <comment ref="AB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端数調整＋0.1</t>
        </r>
      </text>
    </comment>
    <comment ref="AA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端数調整△1</t>
        </r>
      </text>
    </comment>
    <comment ref="AF12" authorId="1" shapeId="0">
      <text>
        <r>
          <rPr>
            <sz val="9"/>
            <color indexed="81"/>
            <rFont val="MS P ゴシック"/>
            <family val="3"/>
            <charset val="128"/>
          </rPr>
          <t>端数調整＋0.1</t>
        </r>
      </text>
    </comment>
    <comment ref="AC13" authorId="2" shapeId="0">
      <text>
        <r>
          <rPr>
            <sz val="9"/>
            <color indexed="81"/>
            <rFont val="メイリオ"/>
            <family val="3"/>
            <charset val="128"/>
          </rPr>
          <t>端数調整 △1</t>
        </r>
      </text>
    </comment>
    <comment ref="AH13" authorId="3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端数調整△0.2</t>
        </r>
      </text>
    </comment>
    <comment ref="AJ13" authorId="3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端数調整△0.2</t>
        </r>
      </text>
    </comment>
    <comment ref="AF16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端数調整＋0.1
</t>
        </r>
      </text>
    </comment>
    <comment ref="AF19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端数調整＋0.1
</t>
        </r>
      </text>
    </comment>
    <comment ref="AF22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端数調整＋0.1
</t>
        </r>
      </text>
    </comment>
    <comment ref="AB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端数調整＋0.1</t>
        </r>
      </text>
    </comment>
    <comment ref="AB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端数調整＋0.1</t>
        </r>
      </text>
    </comment>
    <comment ref="AG29" authorId="3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端数調整+1</t>
        </r>
      </text>
    </comment>
    <comment ref="AJ29" authorId="3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端数調整△0.2</t>
        </r>
      </text>
    </comment>
    <comment ref="W30" authorId="4" shapeId="0">
      <text>
        <r>
          <rPr>
            <b/>
            <sz val="9"/>
            <color indexed="81"/>
            <rFont val="UD デジタル 教科書体 NK-B"/>
            <family val="1"/>
            <charset val="128"/>
          </rPr>
          <t>端数調整+1
（各費目の合計と総額が一致しないため）</t>
        </r>
      </text>
    </comment>
    <comment ref="AE30" authorId="1" shapeId="0">
      <text>
        <r>
          <rPr>
            <sz val="9"/>
            <color indexed="81"/>
            <rFont val="MS P ゴシック"/>
            <family val="3"/>
            <charset val="128"/>
          </rPr>
          <t>端数調整 △1</t>
        </r>
      </text>
    </comment>
    <comment ref="AG30" authorId="3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端数調整△1</t>
        </r>
      </text>
    </comment>
    <comment ref="AI30" authorId="3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端数調整+1</t>
        </r>
      </text>
    </comment>
  </commentList>
</comments>
</file>

<file path=xl/comments2.xml><?xml version="1.0" encoding="utf-8"?>
<comments xmlns="http://schemas.openxmlformats.org/spreadsheetml/2006/main">
  <authors>
    <author>hara</author>
    <author>fujita</author>
    <author>唐津市</author>
  </authors>
  <commentList>
    <comment ref="AE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端数調整△0.1</t>
        </r>
      </text>
    </comment>
    <comment ref="AF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端数調整+1</t>
        </r>
      </text>
    </comment>
    <comment ref="AG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端数調整△1</t>
        </r>
      </text>
    </comment>
    <comment ref="Z8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端数調整＋1</t>
        </r>
      </text>
    </comment>
    <comment ref="AA12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端数調整△1</t>
        </r>
      </text>
    </comment>
  </commentList>
</comments>
</file>

<file path=xl/comments3.xml><?xml version="1.0" encoding="utf-8"?>
<comments xmlns="http://schemas.openxmlformats.org/spreadsheetml/2006/main">
  <authors>
    <author xml:space="preserve"> Sakamoto</author>
    <author>fujita</author>
  </authors>
  <commentList>
    <comment ref="Y3" authorId="0" shapeId="0">
      <text>
        <r>
          <rPr>
            <sz val="9"/>
            <color indexed="81"/>
            <rFont val="メイリオ"/>
            <family val="3"/>
            <charset val="128"/>
          </rPr>
          <t>決算統計「歳出明細確認表」で抽出した</t>
        </r>
      </text>
    </comment>
    <comment ref="AD15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端数調整+0.3</t>
        </r>
      </text>
    </comment>
  </commentList>
</comments>
</file>

<file path=xl/comments4.xml><?xml version="1.0" encoding="utf-8"?>
<comments xmlns="http://schemas.openxmlformats.org/spreadsheetml/2006/main">
  <authors>
    <author>umezaki</author>
    <author xml:space="preserve"> Sakamoto</author>
    <author>hara</author>
    <author>fujita</author>
  </authors>
  <commentList>
    <comment ref="V19" authorId="0" shapeId="0">
      <text>
        <r>
          <rPr>
            <b/>
            <sz val="9"/>
            <color indexed="81"/>
            <rFont val="UD デジタル 教科書体 NK-B"/>
            <family val="1"/>
            <charset val="128"/>
          </rPr>
          <t>端数調整+1</t>
        </r>
      </text>
    </comment>
    <comment ref="W19" authorId="0" shapeId="0">
      <text>
        <r>
          <rPr>
            <b/>
            <sz val="9"/>
            <color indexed="81"/>
            <rFont val="UD デジタル 教科書体 NK-B"/>
            <family val="1"/>
            <charset val="128"/>
          </rPr>
          <t>端数調整+1</t>
        </r>
      </text>
    </comment>
    <comment ref="X19" authorId="0" shapeId="0">
      <text>
        <r>
          <rPr>
            <b/>
            <sz val="9"/>
            <color indexed="81"/>
            <rFont val="UD デジタル 教科書体 NK-B"/>
            <family val="1"/>
            <charset val="128"/>
          </rPr>
          <t>端数調整△1</t>
        </r>
      </text>
    </comment>
    <comment ref="AB19" authorId="1" shapeId="0">
      <text>
        <r>
          <rPr>
            <sz val="9"/>
            <color indexed="81"/>
            <rFont val="メイリオ"/>
            <family val="3"/>
            <charset val="128"/>
          </rPr>
          <t>端数調整 △1</t>
        </r>
      </text>
    </comment>
    <comment ref="AC19" authorId="1" shapeId="0">
      <text>
        <r>
          <rPr>
            <sz val="9"/>
            <color indexed="81"/>
            <rFont val="メイリオ"/>
            <family val="3"/>
            <charset val="128"/>
          </rPr>
          <t>端数調整 ＋2</t>
        </r>
      </text>
    </comment>
    <comment ref="AE19" authorId="2" shapeId="0">
      <text>
        <r>
          <rPr>
            <sz val="9"/>
            <color indexed="81"/>
            <rFont val="MS P ゴシック"/>
            <family val="3"/>
            <charset val="128"/>
          </rPr>
          <t>端数調整 -1</t>
        </r>
      </text>
    </comment>
    <comment ref="AF19" authorId="3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端数調整-1</t>
        </r>
      </text>
    </comment>
    <comment ref="AG19" authorId="3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端数調整+1</t>
        </r>
      </text>
    </comment>
    <comment ref="AI19" authorId="3" shapeId="0">
      <text>
        <r>
          <rPr>
            <b/>
            <sz val="9"/>
            <color indexed="81"/>
            <rFont val="MS P ゴシック"/>
            <family val="3"/>
            <charset val="128"/>
          </rPr>
          <t>端数調整+1</t>
        </r>
      </text>
    </comment>
  </commentList>
</comments>
</file>

<file path=xl/sharedStrings.xml><?xml version="1.0" encoding="utf-8"?>
<sst xmlns="http://schemas.openxmlformats.org/spreadsheetml/2006/main" count="659" uniqueCount="258">
  <si>
    <t>（単位：千円）</t>
  </si>
  <si>
    <t>年  度</t>
    <phoneticPr fontId="3"/>
  </si>
  <si>
    <t>収益的（税込）</t>
    <rPh sb="5" eb="6">
      <t>コミ</t>
    </rPh>
    <phoneticPr fontId="3"/>
  </si>
  <si>
    <t>資本的（税込）</t>
  </si>
  <si>
    <t>収　入</t>
  </si>
  <si>
    <t>支　出</t>
  </si>
  <si>
    <t>平成１６年度</t>
    <rPh sb="0" eb="2">
      <t>ヘイセイ</t>
    </rPh>
    <phoneticPr fontId="3"/>
  </si>
  <si>
    <t>平成１７年度</t>
    <rPh sb="0" eb="2">
      <t>ヘイセイ</t>
    </rPh>
    <phoneticPr fontId="3"/>
  </si>
  <si>
    <t>平成１８年度</t>
    <rPh sb="0" eb="2">
      <t>ヘイセイ</t>
    </rPh>
    <phoneticPr fontId="3"/>
  </si>
  <si>
    <t>平成１９年度</t>
    <rPh sb="0" eb="2">
      <t>ヘイセイ</t>
    </rPh>
    <phoneticPr fontId="3"/>
  </si>
  <si>
    <t>平成２０年度</t>
    <rPh sb="0" eb="2">
      <t>ヘイセイ</t>
    </rPh>
    <phoneticPr fontId="3"/>
  </si>
  <si>
    <t>平成２１年度</t>
    <rPh sb="0" eb="2">
      <t>ヘイセイ</t>
    </rPh>
    <phoneticPr fontId="3"/>
  </si>
  <si>
    <t>平成２２年度</t>
    <rPh sb="0" eb="2">
      <t>ヘイセイ</t>
    </rPh>
    <phoneticPr fontId="3"/>
  </si>
  <si>
    <t>平成２３年度</t>
    <rPh sb="0" eb="2">
      <t>ヘイセイ</t>
    </rPh>
    <phoneticPr fontId="3"/>
  </si>
  <si>
    <t>平成２４年度</t>
    <rPh sb="0" eb="2">
      <t>ヘイセイ</t>
    </rPh>
    <phoneticPr fontId="3"/>
  </si>
  <si>
    <t>平成２５年度</t>
    <rPh sb="0" eb="2">
      <t>ヘイセイ</t>
    </rPh>
    <phoneticPr fontId="3"/>
  </si>
  <si>
    <t>平成２６年度</t>
    <rPh sb="0" eb="2">
      <t>ヘイセイ</t>
    </rPh>
    <phoneticPr fontId="3"/>
  </si>
  <si>
    <t>平成２７年度</t>
    <rPh sb="0" eb="2">
      <t>ヘイセイ</t>
    </rPh>
    <phoneticPr fontId="3"/>
  </si>
  <si>
    <t>平成２８年度</t>
    <rPh sb="0" eb="2">
      <t>ヘイセイ</t>
    </rPh>
    <phoneticPr fontId="3"/>
  </si>
  <si>
    <t>開催回数</t>
  </si>
  <si>
    <t>開催日数</t>
  </si>
  <si>
    <t>入場人員</t>
  </si>
  <si>
    <t>舟券売上高</t>
  </si>
  <si>
    <t>一日平均売上高</t>
  </si>
  <si>
    <t>（回）</t>
  </si>
  <si>
    <t>（日）</t>
  </si>
  <si>
    <t>（人）</t>
  </si>
  <si>
    <t>（千円）</t>
  </si>
  <si>
    <t>平成７年度</t>
  </si>
  <si>
    <t>８年度</t>
    <phoneticPr fontId="3"/>
  </si>
  <si>
    <t>９年度</t>
  </si>
  <si>
    <t>１０年度</t>
  </si>
  <si>
    <t>１１年度</t>
  </si>
  <si>
    <t>１２年度</t>
  </si>
  <si>
    <t>１３年度</t>
  </si>
  <si>
    <t>１４年度</t>
  </si>
  <si>
    <t>１５年度</t>
  </si>
  <si>
    <t>１７年度</t>
    <rPh sb="2" eb="4">
      <t>ネンド</t>
    </rPh>
    <phoneticPr fontId="3"/>
  </si>
  <si>
    <t>１８年度</t>
    <rPh sb="2" eb="4">
      <t>ネンド</t>
    </rPh>
    <phoneticPr fontId="3"/>
  </si>
  <si>
    <t>１９年度</t>
    <rPh sb="2" eb="4">
      <t>ネンド</t>
    </rPh>
    <phoneticPr fontId="3"/>
  </si>
  <si>
    <t>２０年度</t>
    <rPh sb="2" eb="4">
      <t>ネンド</t>
    </rPh>
    <phoneticPr fontId="3"/>
  </si>
  <si>
    <t>２１年度</t>
    <rPh sb="2" eb="4">
      <t>ネンド</t>
    </rPh>
    <phoneticPr fontId="3"/>
  </si>
  <si>
    <t>２２年度</t>
    <rPh sb="2" eb="4">
      <t>ネンド</t>
    </rPh>
    <phoneticPr fontId="3"/>
  </si>
  <si>
    <t>２３年度</t>
    <rPh sb="2" eb="4">
      <t>ネンド</t>
    </rPh>
    <phoneticPr fontId="3"/>
  </si>
  <si>
    <t>２４年度</t>
    <rPh sb="2" eb="4">
      <t>ネンド</t>
    </rPh>
    <phoneticPr fontId="3"/>
  </si>
  <si>
    <t>２５年度</t>
    <rPh sb="2" eb="4">
      <t>ネンド</t>
    </rPh>
    <phoneticPr fontId="3"/>
  </si>
  <si>
    <t>２６年度</t>
    <rPh sb="2" eb="4">
      <t>ネンド</t>
    </rPh>
    <phoneticPr fontId="3"/>
  </si>
  <si>
    <t>２７年度</t>
    <rPh sb="2" eb="4">
      <t>ネンド</t>
    </rPh>
    <phoneticPr fontId="3"/>
  </si>
  <si>
    <t>２８年度</t>
    <rPh sb="2" eb="4">
      <t>ネンド</t>
    </rPh>
    <phoneticPr fontId="3"/>
  </si>
  <si>
    <t>注3）舟券売上高については、電話投票及び協力場売上高を含む</t>
    <rPh sb="0" eb="1">
      <t>チュウ</t>
    </rPh>
    <rPh sb="3" eb="4">
      <t>フネ</t>
    </rPh>
    <rPh sb="4" eb="5">
      <t>ケン</t>
    </rPh>
    <rPh sb="5" eb="7">
      <t>ウリア</t>
    </rPh>
    <rPh sb="7" eb="8">
      <t>タカ</t>
    </rPh>
    <rPh sb="14" eb="16">
      <t>デンワ</t>
    </rPh>
    <rPh sb="16" eb="18">
      <t>トウヒョウ</t>
    </rPh>
    <rPh sb="18" eb="19">
      <t>オヨ</t>
    </rPh>
    <rPh sb="20" eb="22">
      <t>キョウリョク</t>
    </rPh>
    <rPh sb="22" eb="23">
      <t>ジョウ</t>
    </rPh>
    <rPh sb="23" eb="25">
      <t>ウリア</t>
    </rPh>
    <rPh sb="25" eb="26">
      <t>タカ</t>
    </rPh>
    <rPh sb="27" eb="28">
      <t>フク</t>
    </rPh>
    <phoneticPr fontId="3"/>
  </si>
  <si>
    <t>資料：ボートレース企業局総務管理課</t>
    <rPh sb="9" eb="12">
      <t>キギョウキョク</t>
    </rPh>
    <rPh sb="12" eb="14">
      <t>ソウム</t>
    </rPh>
    <rPh sb="14" eb="16">
      <t>カンリ</t>
    </rPh>
    <rPh sb="16" eb="17">
      <t>カ</t>
    </rPh>
    <phoneticPr fontId="3"/>
  </si>
  <si>
    <t>１３－８．水道事業会計決算</t>
    <phoneticPr fontId="3"/>
  </si>
  <si>
    <t>１３－７．ボートレース事業</t>
    <phoneticPr fontId="3"/>
  </si>
  <si>
    <t>予算額</t>
  </si>
  <si>
    <t>調定額</t>
  </si>
  <si>
    <t>収入済額</t>
  </si>
  <si>
    <t>収入未済額</t>
  </si>
  <si>
    <t>収入割合（％）</t>
  </si>
  <si>
    <t>市税の市民負担（円）</t>
  </si>
  <si>
    <t>対予算額</t>
  </si>
  <si>
    <t>対調定額</t>
  </si>
  <si>
    <t>１世帯当たり</t>
  </si>
  <si>
    <t>１人当たり</t>
  </si>
  <si>
    <t>平成２９年度</t>
    <rPh sb="0" eb="2">
      <t>ヘイセイ</t>
    </rPh>
    <phoneticPr fontId="3"/>
  </si>
  <si>
    <t>（単位：千円、％）</t>
  </si>
  <si>
    <t>市民税</t>
  </si>
  <si>
    <t>固定資産税</t>
  </si>
  <si>
    <t>軽自動車税</t>
  </si>
  <si>
    <t>市たばこ税</t>
  </si>
  <si>
    <t>特別土地保有税</t>
  </si>
  <si>
    <t>入湯税</t>
  </si>
  <si>
    <t>収入額</t>
  </si>
  <si>
    <t>構成比</t>
  </si>
  <si>
    <t>-</t>
    <phoneticPr fontId="3"/>
  </si>
  <si>
    <t>資料：財政課「財政事情」、税務課</t>
    <rPh sb="3" eb="6">
      <t>ザイセイカ</t>
    </rPh>
    <rPh sb="7" eb="9">
      <t>ザイセイ</t>
    </rPh>
    <rPh sb="9" eb="11">
      <t>ジジョウ</t>
    </rPh>
    <rPh sb="13" eb="16">
      <t>ゼイムカ</t>
    </rPh>
    <phoneticPr fontId="3"/>
  </si>
  <si>
    <t>(単位：千円)</t>
    <rPh sb="1" eb="3">
      <t>タンイ</t>
    </rPh>
    <rPh sb="4" eb="6">
      <t>センエン</t>
    </rPh>
    <phoneticPr fontId="7"/>
  </si>
  <si>
    <t>　年　度　</t>
    <rPh sb="1" eb="2">
      <t>トシ</t>
    </rPh>
    <rPh sb="3" eb="4">
      <t>ド</t>
    </rPh>
    <phoneticPr fontId="3"/>
  </si>
  <si>
    <t>平成２０年度</t>
    <rPh sb="0" eb="2">
      <t>ヘイセイ</t>
    </rPh>
    <rPh sb="4" eb="6">
      <t>ネンド</t>
    </rPh>
    <phoneticPr fontId="6"/>
  </si>
  <si>
    <t>平成２１年度</t>
    <rPh sb="0" eb="2">
      <t>ヘイセイ</t>
    </rPh>
    <rPh sb="4" eb="6">
      <t>ネンド</t>
    </rPh>
    <phoneticPr fontId="6"/>
  </si>
  <si>
    <t>平成２２年度</t>
    <rPh sb="0" eb="2">
      <t>ヘイセイ</t>
    </rPh>
    <rPh sb="4" eb="6">
      <t>ネンド</t>
    </rPh>
    <phoneticPr fontId="6"/>
  </si>
  <si>
    <t>平成２３年度</t>
    <rPh sb="0" eb="2">
      <t>ヘイセイ</t>
    </rPh>
    <rPh sb="4" eb="6">
      <t>ネンド</t>
    </rPh>
    <phoneticPr fontId="6"/>
  </si>
  <si>
    <t>平成２４年度</t>
    <rPh sb="0" eb="2">
      <t>ヘイセイ</t>
    </rPh>
    <rPh sb="4" eb="6">
      <t>ネンド</t>
    </rPh>
    <phoneticPr fontId="6"/>
  </si>
  <si>
    <t>平成２５年度</t>
    <rPh sb="0" eb="2">
      <t>ヘイセイ</t>
    </rPh>
    <rPh sb="4" eb="6">
      <t>ネンド</t>
    </rPh>
    <phoneticPr fontId="6"/>
  </si>
  <si>
    <t>平成２６年度</t>
    <rPh sb="0" eb="2">
      <t>ヘイセイ</t>
    </rPh>
    <rPh sb="4" eb="6">
      <t>ネンド</t>
    </rPh>
    <phoneticPr fontId="6"/>
  </si>
  <si>
    <t>平成２７年度</t>
    <rPh sb="0" eb="2">
      <t>ヘイセイ</t>
    </rPh>
    <rPh sb="4" eb="6">
      <t>ネンド</t>
    </rPh>
    <phoneticPr fontId="6"/>
  </si>
  <si>
    <t>平成２８年度</t>
    <rPh sb="0" eb="2">
      <t>ヘイセイ</t>
    </rPh>
    <rPh sb="4" eb="6">
      <t>ネンド</t>
    </rPh>
    <phoneticPr fontId="6"/>
  </si>
  <si>
    <t>平成２９年度</t>
    <rPh sb="0" eb="2">
      <t>ヘイセイ</t>
    </rPh>
    <rPh sb="4" eb="6">
      <t>ネンド</t>
    </rPh>
    <phoneticPr fontId="6"/>
  </si>
  <si>
    <t xml:space="preserve"> 会　計　名</t>
    <rPh sb="1" eb="2">
      <t>カイ</t>
    </rPh>
    <rPh sb="3" eb="4">
      <t>ケイ</t>
    </rPh>
    <rPh sb="5" eb="6">
      <t>メイ</t>
    </rPh>
    <phoneticPr fontId="3"/>
  </si>
  <si>
    <t>歳入総額</t>
    <rPh sb="0" eb="2">
      <t>サイニュウ</t>
    </rPh>
    <rPh sb="2" eb="4">
      <t>ソウガク</t>
    </rPh>
    <phoneticPr fontId="3"/>
  </si>
  <si>
    <t>歳出総額</t>
    <rPh sb="0" eb="2">
      <t>サイシュツ</t>
    </rPh>
    <rPh sb="2" eb="4">
      <t>ソウガク</t>
    </rPh>
    <phoneticPr fontId="3"/>
  </si>
  <si>
    <t>国民健康保険</t>
  </si>
  <si>
    <t>老人保健（H22で廃止）</t>
    <rPh sb="0" eb="2">
      <t>ロウジン</t>
    </rPh>
    <rPh sb="2" eb="4">
      <t>ホケン</t>
    </rPh>
    <rPh sb="9" eb="11">
      <t>ハイシ</t>
    </rPh>
    <phoneticPr fontId="3"/>
  </si>
  <si>
    <t>－</t>
  </si>
  <si>
    <t>介護保険</t>
    <rPh sb="0" eb="2">
      <t>カイゴ</t>
    </rPh>
    <rPh sb="2" eb="4">
      <t>ホケン</t>
    </rPh>
    <phoneticPr fontId="3"/>
  </si>
  <si>
    <t>簡易水道（H26で廃止）</t>
    <rPh sb="0" eb="2">
      <t>カンイ</t>
    </rPh>
    <rPh sb="2" eb="4">
      <t>スイドウ</t>
    </rPh>
    <phoneticPr fontId="3"/>
  </si>
  <si>
    <t>下水道</t>
    <rPh sb="0" eb="3">
      <t>ゲスイドウ</t>
    </rPh>
    <phoneticPr fontId="3"/>
  </si>
  <si>
    <t>集落排水</t>
    <rPh sb="0" eb="2">
      <t>シュウラク</t>
    </rPh>
    <rPh sb="2" eb="4">
      <t>ハイスイ</t>
    </rPh>
    <phoneticPr fontId="3"/>
  </si>
  <si>
    <t>浄化槽整備</t>
    <rPh sb="0" eb="3">
      <t>ジョウカソウ</t>
    </rPh>
    <rPh sb="3" eb="5">
      <t>セイビ</t>
    </rPh>
    <phoneticPr fontId="3"/>
  </si>
  <si>
    <t>競艇</t>
    <rPh sb="0" eb="2">
      <t>キョウテイ</t>
    </rPh>
    <phoneticPr fontId="3"/>
  </si>
  <si>
    <t>観光施設</t>
    <rPh sb="0" eb="2">
      <t>カンコウ</t>
    </rPh>
    <rPh sb="2" eb="4">
      <t>シセツ</t>
    </rPh>
    <phoneticPr fontId="3"/>
  </si>
  <si>
    <t>有線テレビ事業</t>
    <rPh sb="0" eb="2">
      <t>ユウセン</t>
    </rPh>
    <rPh sb="5" eb="7">
      <t>ジギョウ</t>
    </rPh>
    <phoneticPr fontId="3"/>
  </si>
  <si>
    <t>計</t>
    <rPh sb="0" eb="1">
      <t>ケイ</t>
    </rPh>
    <phoneticPr fontId="3"/>
  </si>
  <si>
    <t>注1） ちぐさの介護サービス事業、寿光園介護サービス事業、宝寿荘介護サービス事業は、平成19年度から介護サービス事業に統合</t>
    <rPh sb="0" eb="1">
      <t>チュウ</t>
    </rPh>
    <rPh sb="8" eb="10">
      <t>カイゴ</t>
    </rPh>
    <rPh sb="14" eb="16">
      <t>ジギョウ</t>
    </rPh>
    <rPh sb="17" eb="18">
      <t>コトブキ</t>
    </rPh>
    <rPh sb="18" eb="19">
      <t>ヒカリ</t>
    </rPh>
    <rPh sb="19" eb="20">
      <t>エン</t>
    </rPh>
    <rPh sb="20" eb="22">
      <t>カイゴ</t>
    </rPh>
    <rPh sb="26" eb="28">
      <t>ジギョウ</t>
    </rPh>
    <rPh sb="29" eb="30">
      <t>タカラ</t>
    </rPh>
    <rPh sb="30" eb="31">
      <t>コトブキ</t>
    </rPh>
    <rPh sb="31" eb="32">
      <t>ソウ</t>
    </rPh>
    <rPh sb="32" eb="34">
      <t>カイゴ</t>
    </rPh>
    <rPh sb="38" eb="40">
      <t>ジギョウ</t>
    </rPh>
    <rPh sb="42" eb="44">
      <t>ヘイセイ</t>
    </rPh>
    <rPh sb="46" eb="48">
      <t>ネンド</t>
    </rPh>
    <rPh sb="50" eb="52">
      <t>カイゴ</t>
    </rPh>
    <rPh sb="56" eb="58">
      <t>ジギョウ</t>
    </rPh>
    <rPh sb="59" eb="61">
      <t>トウゴウ</t>
    </rPh>
    <phoneticPr fontId="6"/>
  </si>
  <si>
    <t>注2） 競艇事業は平成25年度から公営企業会計に移行</t>
    <rPh sb="0" eb="1">
      <t>チュウ</t>
    </rPh>
    <rPh sb="4" eb="6">
      <t>キョウテイ</t>
    </rPh>
    <rPh sb="6" eb="8">
      <t>ジギョウ</t>
    </rPh>
    <rPh sb="9" eb="11">
      <t>ヘイセイ</t>
    </rPh>
    <rPh sb="13" eb="14">
      <t>ネン</t>
    </rPh>
    <rPh sb="14" eb="15">
      <t>ド</t>
    </rPh>
    <rPh sb="17" eb="19">
      <t>コウエイ</t>
    </rPh>
    <rPh sb="19" eb="21">
      <t>キギョウ</t>
    </rPh>
    <rPh sb="21" eb="23">
      <t>カイケイ</t>
    </rPh>
    <rPh sb="24" eb="26">
      <t>イコウ</t>
    </rPh>
    <phoneticPr fontId="6"/>
  </si>
  <si>
    <t>資料：財政課「財政事情」</t>
    <rPh sb="0" eb="2">
      <t>シリョウ</t>
    </rPh>
    <rPh sb="3" eb="5">
      <t>ザイセイ</t>
    </rPh>
    <rPh sb="5" eb="6">
      <t>カ</t>
    </rPh>
    <phoneticPr fontId="3"/>
  </si>
  <si>
    <t>(単位：千円、％)</t>
    <rPh sb="1" eb="3">
      <t>タンイ</t>
    </rPh>
    <rPh sb="4" eb="6">
      <t>センエン</t>
    </rPh>
    <phoneticPr fontId="7"/>
  </si>
  <si>
    <t>区　　分</t>
    <rPh sb="0" eb="1">
      <t>ク</t>
    </rPh>
    <rPh sb="3" eb="4">
      <t>ブン</t>
    </rPh>
    <phoneticPr fontId="3"/>
  </si>
  <si>
    <t>平成２０年度</t>
    <rPh sb="0" eb="2">
      <t>ヘイセイ</t>
    </rPh>
    <rPh sb="4" eb="6">
      <t>ネンド</t>
    </rPh>
    <phoneticPr fontId="7"/>
  </si>
  <si>
    <t>平成２１年度</t>
    <rPh sb="0" eb="2">
      <t>ヘイセイ</t>
    </rPh>
    <rPh sb="4" eb="6">
      <t>ネンド</t>
    </rPh>
    <phoneticPr fontId="7"/>
  </si>
  <si>
    <t>平成２２年度</t>
    <rPh sb="0" eb="2">
      <t>ヘイセイ</t>
    </rPh>
    <rPh sb="4" eb="6">
      <t>ネンド</t>
    </rPh>
    <phoneticPr fontId="7"/>
  </si>
  <si>
    <t>平成２３年度</t>
    <rPh sb="0" eb="2">
      <t>ヘイセイ</t>
    </rPh>
    <rPh sb="4" eb="6">
      <t>ネンド</t>
    </rPh>
    <phoneticPr fontId="7"/>
  </si>
  <si>
    <t>平成２４年度</t>
    <rPh sb="0" eb="2">
      <t>ヘイセイ</t>
    </rPh>
    <rPh sb="4" eb="6">
      <t>ネンド</t>
    </rPh>
    <phoneticPr fontId="7"/>
  </si>
  <si>
    <t>平成２５年度</t>
    <rPh sb="0" eb="2">
      <t>ヘイセイ</t>
    </rPh>
    <rPh sb="4" eb="6">
      <t>ネンド</t>
    </rPh>
    <phoneticPr fontId="7"/>
  </si>
  <si>
    <t>平成２６年度</t>
    <rPh sb="0" eb="2">
      <t>ヘイセイ</t>
    </rPh>
    <rPh sb="4" eb="6">
      <t>ネンド</t>
    </rPh>
    <phoneticPr fontId="7"/>
  </si>
  <si>
    <t>平成２７年度</t>
    <rPh sb="0" eb="2">
      <t>ヘイセイ</t>
    </rPh>
    <rPh sb="4" eb="6">
      <t>ネンド</t>
    </rPh>
    <phoneticPr fontId="7"/>
  </si>
  <si>
    <t>平成２８年度</t>
    <rPh sb="0" eb="2">
      <t>ヘイセイ</t>
    </rPh>
    <rPh sb="4" eb="6">
      <t>ネンド</t>
    </rPh>
    <phoneticPr fontId="7"/>
  </si>
  <si>
    <t>平成２９年度</t>
    <rPh sb="0" eb="2">
      <t>ヘイセイ</t>
    </rPh>
    <rPh sb="4" eb="6">
      <t>ネンド</t>
    </rPh>
    <phoneticPr fontId="7"/>
  </si>
  <si>
    <t>決算額</t>
    <rPh sb="0" eb="2">
      <t>ケッサン</t>
    </rPh>
    <rPh sb="2" eb="3">
      <t>ガク</t>
    </rPh>
    <phoneticPr fontId="7"/>
  </si>
  <si>
    <t>構成比</t>
    <rPh sb="0" eb="3">
      <t>コウセイヒ</t>
    </rPh>
    <phoneticPr fontId="7"/>
  </si>
  <si>
    <t>１　消費的経費</t>
    <rPh sb="2" eb="5">
      <t>ショウヒテキ</t>
    </rPh>
    <rPh sb="5" eb="7">
      <t>ケイヒ</t>
    </rPh>
    <phoneticPr fontId="3"/>
  </si>
  <si>
    <t>人件費</t>
    <rPh sb="0" eb="3">
      <t>ジンケンヒ</t>
    </rPh>
    <phoneticPr fontId="7"/>
  </si>
  <si>
    <t>物件費</t>
    <rPh sb="0" eb="3">
      <t>ブッケンヒ</t>
    </rPh>
    <phoneticPr fontId="7"/>
  </si>
  <si>
    <t>維持補修費</t>
    <rPh sb="0" eb="2">
      <t>イジ</t>
    </rPh>
    <rPh sb="2" eb="4">
      <t>ホシュウ</t>
    </rPh>
    <rPh sb="4" eb="5">
      <t>ヒ</t>
    </rPh>
    <phoneticPr fontId="7"/>
  </si>
  <si>
    <t>扶助費</t>
    <rPh sb="0" eb="3">
      <t>フジョヒ</t>
    </rPh>
    <phoneticPr fontId="7"/>
  </si>
  <si>
    <t>補助費等</t>
    <rPh sb="0" eb="2">
      <t>ホジョ</t>
    </rPh>
    <rPh sb="2" eb="3">
      <t>ヒ</t>
    </rPh>
    <rPh sb="3" eb="4">
      <t>トウ</t>
    </rPh>
    <phoneticPr fontId="7"/>
  </si>
  <si>
    <t>２　投資的経費</t>
    <rPh sb="2" eb="5">
      <t>トウシテキ</t>
    </rPh>
    <rPh sb="5" eb="7">
      <t>ケイヒ</t>
    </rPh>
    <phoneticPr fontId="3"/>
  </si>
  <si>
    <t>普通建設事業費</t>
    <rPh sb="0" eb="2">
      <t>フツウ</t>
    </rPh>
    <rPh sb="2" eb="4">
      <t>ケンセツ</t>
    </rPh>
    <rPh sb="4" eb="7">
      <t>ジギョウヒ</t>
    </rPh>
    <phoneticPr fontId="7"/>
  </si>
  <si>
    <t>災害復旧事業費</t>
    <rPh sb="0" eb="2">
      <t>サイガイ</t>
    </rPh>
    <rPh sb="2" eb="4">
      <t>フッキュウ</t>
    </rPh>
    <rPh sb="4" eb="7">
      <t>ジギョウヒ</t>
    </rPh>
    <phoneticPr fontId="7"/>
  </si>
  <si>
    <t>３　公債費</t>
    <rPh sb="2" eb="5">
      <t>コウサイヒ</t>
    </rPh>
    <phoneticPr fontId="7"/>
  </si>
  <si>
    <t>４　その他</t>
    <rPh sb="4" eb="5">
      <t>タ</t>
    </rPh>
    <phoneticPr fontId="3"/>
  </si>
  <si>
    <t>積立金</t>
    <rPh sb="0" eb="2">
      <t>ツミタテ</t>
    </rPh>
    <rPh sb="2" eb="3">
      <t>キン</t>
    </rPh>
    <phoneticPr fontId="7"/>
  </si>
  <si>
    <t>投資及び出資金・貸付金</t>
    <rPh sb="0" eb="2">
      <t>トウシ</t>
    </rPh>
    <rPh sb="2" eb="3">
      <t>オヨ</t>
    </rPh>
    <rPh sb="4" eb="7">
      <t>シュッシキン</t>
    </rPh>
    <rPh sb="8" eb="10">
      <t>カシツケ</t>
    </rPh>
    <rPh sb="10" eb="11">
      <t>キン</t>
    </rPh>
    <phoneticPr fontId="7"/>
  </si>
  <si>
    <t>繰出金</t>
    <rPh sb="0" eb="2">
      <t>クリダ</t>
    </rPh>
    <rPh sb="2" eb="3">
      <t>キン</t>
    </rPh>
    <phoneticPr fontId="7"/>
  </si>
  <si>
    <t>歳 出 合 計</t>
    <rPh sb="0" eb="1">
      <t>サイ</t>
    </rPh>
    <rPh sb="2" eb="3">
      <t>デ</t>
    </rPh>
    <rPh sb="4" eb="5">
      <t>ア</t>
    </rPh>
    <rPh sb="6" eb="7">
      <t>ケイ</t>
    </rPh>
    <phoneticPr fontId="7"/>
  </si>
  <si>
    <t>資料：財政課「財政事情」</t>
  </si>
  <si>
    <t>款</t>
    <rPh sb="0" eb="1">
      <t>カン</t>
    </rPh>
    <phoneticPr fontId="7"/>
  </si>
  <si>
    <t>総　額</t>
    <rPh sb="0" eb="1">
      <t>ソウ</t>
    </rPh>
    <rPh sb="2" eb="3">
      <t>ガク</t>
    </rPh>
    <phoneticPr fontId="7"/>
  </si>
  <si>
    <t>議会費</t>
    <rPh sb="0" eb="2">
      <t>ギカイ</t>
    </rPh>
    <rPh sb="2" eb="3">
      <t>ヒ</t>
    </rPh>
    <phoneticPr fontId="3"/>
  </si>
  <si>
    <t>総務費</t>
    <rPh sb="0" eb="3">
      <t>ソウムヒ</t>
    </rPh>
    <phoneticPr fontId="3"/>
  </si>
  <si>
    <t>民生費</t>
    <rPh sb="0" eb="2">
      <t>ミンセイ</t>
    </rPh>
    <rPh sb="2" eb="3">
      <t>ヒ</t>
    </rPh>
    <phoneticPr fontId="3"/>
  </si>
  <si>
    <t>衛生費</t>
    <rPh sb="0" eb="3">
      <t>エイセイヒ</t>
    </rPh>
    <phoneticPr fontId="3"/>
  </si>
  <si>
    <t>労働費</t>
    <rPh sb="0" eb="3">
      <t>ロウドウヒ</t>
    </rPh>
    <phoneticPr fontId="3"/>
  </si>
  <si>
    <t>農林水産業費</t>
    <rPh sb="0" eb="2">
      <t>ノウリン</t>
    </rPh>
    <rPh sb="2" eb="5">
      <t>スイサンギョウ</t>
    </rPh>
    <rPh sb="5" eb="6">
      <t>ヒ</t>
    </rPh>
    <phoneticPr fontId="3"/>
  </si>
  <si>
    <t>商工費</t>
    <rPh sb="0" eb="2">
      <t>ショウコウ</t>
    </rPh>
    <rPh sb="2" eb="3">
      <t>ヒ</t>
    </rPh>
    <phoneticPr fontId="3"/>
  </si>
  <si>
    <t>土木費</t>
    <rPh sb="0" eb="2">
      <t>ドボク</t>
    </rPh>
    <rPh sb="2" eb="3">
      <t>ヒ</t>
    </rPh>
    <phoneticPr fontId="3"/>
  </si>
  <si>
    <t>消防費</t>
    <rPh sb="0" eb="2">
      <t>ショウボウ</t>
    </rPh>
    <rPh sb="2" eb="3">
      <t>ヒ</t>
    </rPh>
    <phoneticPr fontId="3"/>
  </si>
  <si>
    <t>教育費</t>
    <rPh sb="0" eb="3">
      <t>キョウイクヒ</t>
    </rPh>
    <phoneticPr fontId="3"/>
  </si>
  <si>
    <t>災害復旧費</t>
    <rPh sb="0" eb="2">
      <t>サイガイ</t>
    </rPh>
    <rPh sb="2" eb="4">
      <t>フッキュウ</t>
    </rPh>
    <rPh sb="4" eb="5">
      <t>ヒ</t>
    </rPh>
    <phoneticPr fontId="3"/>
  </si>
  <si>
    <t>公債費</t>
    <rPh sb="0" eb="3">
      <t>コウサイヒ</t>
    </rPh>
    <phoneticPr fontId="3"/>
  </si>
  <si>
    <t>諸支出金</t>
    <rPh sb="0" eb="1">
      <t>ショ</t>
    </rPh>
    <rPh sb="1" eb="4">
      <t>シシュツキン</t>
    </rPh>
    <phoneticPr fontId="3"/>
  </si>
  <si>
    <t>予備費</t>
    <rPh sb="0" eb="3">
      <t>ヨビヒ</t>
    </rPh>
    <phoneticPr fontId="3"/>
  </si>
  <si>
    <t>１３－１．一般会計決算（歳入）</t>
    <rPh sb="5" eb="7">
      <t>イッパン</t>
    </rPh>
    <rPh sb="7" eb="9">
      <t>カイケイ</t>
    </rPh>
    <rPh sb="9" eb="11">
      <t>ケッサン</t>
    </rPh>
    <rPh sb="12" eb="14">
      <t>サイニュウ</t>
    </rPh>
    <phoneticPr fontId="7"/>
  </si>
  <si>
    <t>区　分（款）</t>
    <rPh sb="0" eb="1">
      <t>ク</t>
    </rPh>
    <rPh sb="2" eb="3">
      <t>ブン</t>
    </rPh>
    <rPh sb="4" eb="5">
      <t>カン</t>
    </rPh>
    <phoneticPr fontId="7"/>
  </si>
  <si>
    <t>自 主 財 源</t>
    <rPh sb="0" eb="1">
      <t>ジ</t>
    </rPh>
    <rPh sb="2" eb="3">
      <t>オモ</t>
    </rPh>
    <rPh sb="4" eb="5">
      <t>ザイ</t>
    </rPh>
    <rPh sb="6" eb="7">
      <t>ミナモト</t>
    </rPh>
    <phoneticPr fontId="3"/>
  </si>
  <si>
    <t>市税</t>
    <rPh sb="0" eb="2">
      <t>シゼイ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</si>
  <si>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</si>
  <si>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3"/>
  </si>
  <si>
    <t>財産収入</t>
    <rPh sb="0" eb="2">
      <t>ザイサン</t>
    </rPh>
    <rPh sb="2" eb="4">
      <t>シュウニュウ</t>
    </rPh>
    <phoneticPr fontId="3"/>
  </si>
  <si>
    <t>寄附金</t>
    <rPh sb="0" eb="3">
      <t>キフキン</t>
    </rPh>
    <phoneticPr fontId="3"/>
  </si>
  <si>
    <t>繰入金</t>
    <rPh sb="0" eb="2">
      <t>クリイレ</t>
    </rPh>
    <rPh sb="2" eb="3">
      <t>キン</t>
    </rPh>
    <phoneticPr fontId="3"/>
  </si>
  <si>
    <t>繰越金</t>
    <rPh sb="0" eb="2">
      <t>クリコシ</t>
    </rPh>
    <rPh sb="2" eb="3">
      <t>キン</t>
    </rPh>
    <phoneticPr fontId="7"/>
  </si>
  <si>
    <t>諸収入</t>
    <rPh sb="0" eb="1">
      <t>ショ</t>
    </rPh>
    <rPh sb="1" eb="3">
      <t>シュウニュウ</t>
    </rPh>
    <phoneticPr fontId="3"/>
  </si>
  <si>
    <t>小　計</t>
    <rPh sb="0" eb="1">
      <t>ショウ</t>
    </rPh>
    <rPh sb="2" eb="3">
      <t>ケイ</t>
    </rPh>
    <phoneticPr fontId="3"/>
  </si>
  <si>
    <t>依 存 財 源</t>
    <rPh sb="0" eb="1">
      <t>ヤスシ</t>
    </rPh>
    <rPh sb="2" eb="3">
      <t>ソン</t>
    </rPh>
    <rPh sb="4" eb="5">
      <t>ザイ</t>
    </rPh>
    <rPh sb="6" eb="7">
      <t>ミナモト</t>
    </rPh>
    <phoneticPr fontId="3"/>
  </si>
  <si>
    <t>地方譲与税</t>
    <rPh sb="0" eb="2">
      <t>チホウ</t>
    </rPh>
    <rPh sb="2" eb="4">
      <t>ジョウヨ</t>
    </rPh>
    <rPh sb="4" eb="5">
      <t>ゼイ</t>
    </rPh>
    <phoneticPr fontId="3"/>
  </si>
  <si>
    <t>利子割交付金</t>
    <rPh sb="0" eb="2">
      <t>リシ</t>
    </rPh>
    <rPh sb="2" eb="3">
      <t>ワ</t>
    </rPh>
    <rPh sb="3" eb="6">
      <t>コウフキン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</si>
  <si>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</si>
  <si>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3"/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</si>
  <si>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</si>
  <si>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3"/>
  </si>
  <si>
    <t>自動車取得税交付金</t>
    <rPh sb="0" eb="3">
      <t>ジドウシャ</t>
    </rPh>
    <rPh sb="3" eb="5">
      <t>シュトク</t>
    </rPh>
    <rPh sb="5" eb="6">
      <t>ゼイ</t>
    </rPh>
    <rPh sb="6" eb="8">
      <t>コウフ</t>
    </rPh>
    <rPh sb="8" eb="9">
      <t>キン</t>
    </rPh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</si>
  <si>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7"/>
  </si>
  <si>
    <t>地方交付税</t>
    <rPh sb="0" eb="2">
      <t>チホウ</t>
    </rPh>
    <rPh sb="2" eb="5">
      <t>コウフゼイ</t>
    </rPh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</si>
  <si>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7">
      <t>トク</t>
    </rPh>
    <rPh sb="7" eb="8">
      <t>ベツ</t>
    </rPh>
    <rPh sb="8" eb="11">
      <t>コウフキン</t>
    </rPh>
    <phoneticPr fontId="3"/>
  </si>
  <si>
    <t>国庫支出金</t>
    <rPh sb="0" eb="2">
      <t>コッコ</t>
    </rPh>
    <rPh sb="2" eb="5">
      <t>シシュツキン</t>
    </rPh>
    <phoneticPr fontId="3"/>
  </si>
  <si>
    <t>県支出金</t>
    <rPh sb="0" eb="1">
      <t>ケン</t>
    </rPh>
    <rPh sb="1" eb="4">
      <t>シシュツキン</t>
    </rPh>
    <phoneticPr fontId="3"/>
  </si>
  <si>
    <t>市債</t>
    <rPh sb="0" eb="2">
      <t>シサイ</t>
    </rPh>
    <phoneticPr fontId="3"/>
  </si>
  <si>
    <t>歳 入 合 計</t>
    <rPh sb="0" eb="1">
      <t>サイ</t>
    </rPh>
    <rPh sb="2" eb="3">
      <t>イ</t>
    </rPh>
    <rPh sb="4" eb="5">
      <t>ア</t>
    </rPh>
    <rPh sb="6" eb="7">
      <t>ケイ</t>
    </rPh>
    <phoneticPr fontId="3"/>
  </si>
  <si>
    <t>平成３０年度</t>
    <rPh sb="0" eb="2">
      <t>ヘイセイ</t>
    </rPh>
    <phoneticPr fontId="3"/>
  </si>
  <si>
    <t>資料：上下水道局管理課</t>
    <rPh sb="3" eb="5">
      <t>ジョウゲ</t>
    </rPh>
    <rPh sb="5" eb="8">
      <t>スイドウキョク</t>
    </rPh>
    <rPh sb="8" eb="11">
      <t>カンリカ</t>
    </rPh>
    <phoneticPr fontId="3"/>
  </si>
  <si>
    <t>環境性能割交付金（R元～）</t>
    <rPh sb="0" eb="2">
      <t>カンキョウ</t>
    </rPh>
    <rPh sb="2" eb="4">
      <t>セイノウ</t>
    </rPh>
    <rPh sb="4" eb="5">
      <t>ワリ</t>
    </rPh>
    <rPh sb="5" eb="8">
      <t>コウフキン</t>
    </rPh>
    <rPh sb="10" eb="11">
      <t>ゲン</t>
    </rPh>
    <phoneticPr fontId="2"/>
  </si>
  <si>
    <t>平成３０年度</t>
    <rPh sb="0" eb="2">
      <t>ヘイセイ</t>
    </rPh>
    <rPh sb="4" eb="6">
      <t>ネンド</t>
    </rPh>
    <phoneticPr fontId="7"/>
  </si>
  <si>
    <t>令和元年度</t>
    <rPh sb="0" eb="2">
      <t>レイワ</t>
    </rPh>
    <rPh sb="2" eb="3">
      <t>ガン</t>
    </rPh>
    <rPh sb="3" eb="5">
      <t>ネンド</t>
    </rPh>
    <phoneticPr fontId="7"/>
  </si>
  <si>
    <t>平成３０年度</t>
    <rPh sb="0" eb="2">
      <t>ヘイセイ</t>
    </rPh>
    <rPh sb="4" eb="6">
      <t>ネンド</t>
    </rPh>
    <phoneticPr fontId="6"/>
  </si>
  <si>
    <t>令和元年度</t>
    <rPh sb="0" eb="2">
      <t>レイワ</t>
    </rPh>
    <rPh sb="2" eb="3">
      <t>ガン</t>
    </rPh>
    <rPh sb="3" eb="5">
      <t>ネンド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</si>
  <si>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3"/>
  </si>
  <si>
    <t>注1） 平成16・17年度の数値は合併市町村の通年の決算額の合算値</t>
    <rPh sb="4" eb="6">
      <t>ヘイセイ</t>
    </rPh>
    <rPh sb="11" eb="13">
      <t>ネンド</t>
    </rPh>
    <rPh sb="17" eb="19">
      <t>ガッペイ</t>
    </rPh>
    <rPh sb="19" eb="22">
      <t>シチョウソン</t>
    </rPh>
    <rPh sb="23" eb="25">
      <t>ツウネン</t>
    </rPh>
    <rPh sb="26" eb="28">
      <t>ケッサン</t>
    </rPh>
    <rPh sb="28" eb="29">
      <t>ガク</t>
    </rPh>
    <rPh sb="30" eb="32">
      <t>ガッサン</t>
    </rPh>
    <rPh sb="32" eb="33">
      <t>チ</t>
    </rPh>
    <phoneticPr fontId="3"/>
  </si>
  <si>
    <t>注1） 平成16・17年度の数値は合併市町村の通年の決算値の合算</t>
    <rPh sb="4" eb="6">
      <t>ヘイセイ</t>
    </rPh>
    <rPh sb="11" eb="13">
      <t>ネンド</t>
    </rPh>
    <rPh sb="19" eb="22">
      <t>シチョウソン</t>
    </rPh>
    <rPh sb="23" eb="25">
      <t>ツウネン</t>
    </rPh>
    <rPh sb="26" eb="28">
      <t>ケッサン</t>
    </rPh>
    <rPh sb="28" eb="29">
      <t>チ</t>
    </rPh>
    <rPh sb="30" eb="32">
      <t>ガッサン</t>
    </rPh>
    <phoneticPr fontId="3"/>
  </si>
  <si>
    <t>注2） 市税の市民負担額は当該年度の通年の調定額を年度末（3月末）の人口・世帯数で除したもの</t>
    <rPh sb="4" eb="6">
      <t>シゼイ</t>
    </rPh>
    <rPh sb="7" eb="9">
      <t>シミン</t>
    </rPh>
    <rPh sb="9" eb="11">
      <t>フタン</t>
    </rPh>
    <rPh sb="11" eb="12">
      <t>ガク</t>
    </rPh>
    <rPh sb="13" eb="15">
      <t>トウガイ</t>
    </rPh>
    <rPh sb="15" eb="17">
      <t>ネンド</t>
    </rPh>
    <rPh sb="18" eb="20">
      <t>ツウネン</t>
    </rPh>
    <rPh sb="21" eb="22">
      <t>チョウ</t>
    </rPh>
    <rPh sb="22" eb="23">
      <t>テイ</t>
    </rPh>
    <rPh sb="23" eb="24">
      <t>ガク</t>
    </rPh>
    <rPh sb="25" eb="28">
      <t>ネンドマツ</t>
    </rPh>
    <rPh sb="30" eb="32">
      <t>ガツマツ</t>
    </rPh>
    <rPh sb="34" eb="36">
      <t>ジンコウ</t>
    </rPh>
    <rPh sb="37" eb="40">
      <t>セタイスウ</t>
    </rPh>
    <rPh sb="41" eb="42">
      <t>ジョ</t>
    </rPh>
    <phoneticPr fontId="3"/>
  </si>
  <si>
    <t>２９年度</t>
    <rPh sb="2" eb="4">
      <t>ネンド</t>
    </rPh>
    <phoneticPr fontId="3"/>
  </si>
  <si>
    <t>３０年度</t>
    <rPh sb="2" eb="4">
      <t>ネンド</t>
    </rPh>
    <phoneticPr fontId="3"/>
  </si>
  <si>
    <t>令和元年度</t>
    <rPh sb="0" eb="2">
      <t>レイワ</t>
    </rPh>
    <rPh sb="2" eb="3">
      <t>モト</t>
    </rPh>
    <rPh sb="3" eb="5">
      <t>ネンド</t>
    </rPh>
    <phoneticPr fontId="3"/>
  </si>
  <si>
    <t>注2）入場人員については、本場利用者数</t>
    <rPh sb="0" eb="1">
      <t>チュウ</t>
    </rPh>
    <rPh sb="3" eb="5">
      <t>ニュウジョウ</t>
    </rPh>
    <rPh sb="5" eb="7">
      <t>ジンイン</t>
    </rPh>
    <rPh sb="13" eb="15">
      <t>ホンジョウ</t>
    </rPh>
    <rPh sb="15" eb="18">
      <t>リヨウシャ</t>
    </rPh>
    <rPh sb="18" eb="19">
      <t>スウ</t>
    </rPh>
    <phoneticPr fontId="3"/>
  </si>
  <si>
    <t>１３－２．一般会計決算（歳出）</t>
    <rPh sb="5" eb="7">
      <t>イッパン</t>
    </rPh>
    <rPh sb="7" eb="9">
      <t>カイケイ</t>
    </rPh>
    <rPh sb="9" eb="11">
      <t>ケッサン</t>
    </rPh>
    <rPh sb="12" eb="14">
      <t>サイシュツ</t>
    </rPh>
    <phoneticPr fontId="7"/>
  </si>
  <si>
    <t>令和２年度</t>
    <rPh sb="0" eb="2">
      <t>レイワ</t>
    </rPh>
    <rPh sb="3" eb="5">
      <t>ネンド</t>
    </rPh>
    <rPh sb="4" eb="5">
      <t>ド</t>
    </rPh>
    <phoneticPr fontId="3"/>
  </si>
  <si>
    <t>平成２６年度</t>
    <phoneticPr fontId="3"/>
  </si>
  <si>
    <t>平成２７年度</t>
    <phoneticPr fontId="3"/>
  </si>
  <si>
    <t>平成２８年度</t>
    <phoneticPr fontId="3"/>
  </si>
  <si>
    <t>令和２年度</t>
    <rPh sb="0" eb="2">
      <t>レイワ</t>
    </rPh>
    <rPh sb="3" eb="5">
      <t>ネンド</t>
    </rPh>
    <phoneticPr fontId="7"/>
  </si>
  <si>
    <t>法人事業税交付金（R2～）</t>
    <phoneticPr fontId="2"/>
  </si>
  <si>
    <t>１３－３．性質別歳出決算</t>
    <rPh sb="5" eb="7">
      <t>セイシツ</t>
    </rPh>
    <rPh sb="7" eb="8">
      <t>ベツ</t>
    </rPh>
    <rPh sb="8" eb="10">
      <t>サイシュツ</t>
    </rPh>
    <rPh sb="10" eb="12">
      <t>ケッサン</t>
    </rPh>
    <phoneticPr fontId="7"/>
  </si>
  <si>
    <t>１３－４．特別会計決算</t>
    <rPh sb="5" eb="7">
      <t>トクベツ</t>
    </rPh>
    <rPh sb="7" eb="9">
      <t>カイケイ</t>
    </rPh>
    <rPh sb="9" eb="11">
      <t>ケッサン</t>
    </rPh>
    <phoneticPr fontId="6"/>
  </si>
  <si>
    <t>令和２年度</t>
    <rPh sb="0" eb="2">
      <t>レイワ</t>
    </rPh>
    <rPh sb="3" eb="5">
      <t>ネンド</t>
    </rPh>
    <phoneticPr fontId="6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</si>
  <si>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</si>
  <si>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</si>
  <si>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</si>
  <si>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</si>
  <si>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</si>
  <si>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注3） 下水道事業、集落排水事業、浄化槽整備事業は令和2年度から公営企業会計に移行</t>
    <rPh sb="0" eb="1">
      <t>チュウ</t>
    </rPh>
    <rPh sb="4" eb="7">
      <t>ゲスイドウ</t>
    </rPh>
    <rPh sb="7" eb="9">
      <t>ジギョウ</t>
    </rPh>
    <rPh sb="10" eb="12">
      <t>シュウラク</t>
    </rPh>
    <rPh sb="12" eb="14">
      <t>ハイスイ</t>
    </rPh>
    <rPh sb="14" eb="16">
      <t>ジギョウ</t>
    </rPh>
    <rPh sb="17" eb="20">
      <t>ジョウカソウ</t>
    </rPh>
    <rPh sb="20" eb="22">
      <t>セイビ</t>
    </rPh>
    <rPh sb="22" eb="24">
      <t>ジギョウ</t>
    </rPh>
    <rPh sb="25" eb="27">
      <t>レイワ</t>
    </rPh>
    <rPh sb="28" eb="29">
      <t>ネン</t>
    </rPh>
    <rPh sb="29" eb="30">
      <t>ド</t>
    </rPh>
    <rPh sb="32" eb="34">
      <t>コウエイ</t>
    </rPh>
    <rPh sb="34" eb="36">
      <t>キギョウ</t>
    </rPh>
    <rPh sb="36" eb="38">
      <t>カイケイ</t>
    </rPh>
    <rPh sb="39" eb="41">
      <t>イコウ</t>
    </rPh>
    <phoneticPr fontId="6"/>
  </si>
  <si>
    <t>１３－５．市税の構成</t>
    <phoneticPr fontId="3"/>
  </si>
  <si>
    <t>税  目</t>
    <phoneticPr fontId="3"/>
  </si>
  <si>
    <t>総  額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</si>
  <si>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</si>
  <si>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</si>
  <si>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</si>
  <si>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</si>
  <si>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</si>
  <si>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１３－６．市税収入</t>
    <phoneticPr fontId="3"/>
  </si>
  <si>
    <t>年  度</t>
    <phoneticPr fontId="3"/>
  </si>
  <si>
    <t>資料：税務課</t>
    <phoneticPr fontId="3"/>
  </si>
  <si>
    <t>２年度</t>
    <rPh sb="1" eb="3">
      <t>ネンド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</si>
  <si>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</si>
  <si>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-</t>
    <phoneticPr fontId="3"/>
  </si>
  <si>
    <t>-</t>
    <phoneticPr fontId="3"/>
  </si>
  <si>
    <t>令和３年度</t>
    <rPh sb="0" eb="2">
      <t>レイワ</t>
    </rPh>
    <rPh sb="3" eb="5">
      <t>ネンド</t>
    </rPh>
    <phoneticPr fontId="7"/>
  </si>
  <si>
    <t>令和３年度</t>
    <rPh sb="0" eb="2">
      <t>レイワ</t>
    </rPh>
    <rPh sb="3" eb="5">
      <t>ネンド</t>
    </rPh>
    <phoneticPr fontId="6"/>
  </si>
  <si>
    <t>3年度</t>
    <rPh sb="1" eb="3">
      <t>ネンド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</si>
  <si>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</si>
  <si>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令和４年度</t>
    <rPh sb="0" eb="2">
      <t>レイワ</t>
    </rPh>
    <rPh sb="3" eb="5">
      <t>ネンド</t>
    </rPh>
    <phoneticPr fontId="7"/>
  </si>
  <si>
    <t>令和４年度</t>
    <rPh sb="0" eb="2">
      <t>レイワ</t>
    </rPh>
    <rPh sb="3" eb="5">
      <t>ネンド</t>
    </rPh>
    <phoneticPr fontId="6"/>
  </si>
  <si>
    <t>－</t>
    <phoneticPr fontId="3"/>
  </si>
  <si>
    <t>－</t>
    <phoneticPr fontId="3"/>
  </si>
  <si>
    <t>4年度</t>
    <rPh sb="1" eb="3">
      <t>ネンド</t>
    </rPh>
    <phoneticPr fontId="3"/>
  </si>
  <si>
    <t>令和５年度</t>
    <rPh sb="0" eb="2">
      <t>レイワ</t>
    </rPh>
    <rPh sb="3" eb="5">
      <t>ネンド</t>
    </rPh>
    <phoneticPr fontId="7"/>
  </si>
  <si>
    <t>令和６年度</t>
    <rPh sb="0" eb="2">
      <t>レイワ</t>
    </rPh>
    <rPh sb="3" eb="5">
      <t>ネンド</t>
    </rPh>
    <phoneticPr fontId="7"/>
  </si>
  <si>
    <t>令和５年度</t>
    <rPh sb="0" eb="2">
      <t>レイワ</t>
    </rPh>
    <rPh sb="3" eb="5">
      <t>ネンド</t>
    </rPh>
    <phoneticPr fontId="6"/>
  </si>
  <si>
    <t>令和６年度</t>
    <rPh sb="0" eb="2">
      <t>レイワ</t>
    </rPh>
    <rPh sb="3" eb="5">
      <t>ネンド</t>
    </rPh>
    <phoneticPr fontId="6"/>
  </si>
  <si>
    <t>令和５年度</t>
    <rPh sb="0" eb="2">
      <t>レイワ</t>
    </rPh>
    <rPh sb="3" eb="5">
      <t>ネンド</t>
    </rPh>
    <rPh sb="4" eb="5">
      <t>ド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</si>
  <si>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</si>
  <si>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５年度</t>
    <rPh sb="1" eb="3">
      <t>ネンド</t>
    </rPh>
    <phoneticPr fontId="3"/>
  </si>
  <si>
    <t>６年度</t>
    <rPh sb="1" eb="3">
      <t>ネンド</t>
    </rPh>
    <phoneticPr fontId="3"/>
  </si>
  <si>
    <t>令和４年度</t>
    <rPh sb="0" eb="2">
      <t>レイワ</t>
    </rPh>
    <rPh sb="3" eb="5">
      <t>ネンド</t>
    </rPh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</si>
  <si>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</si>
  <si>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</si>
  <si>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</si>
  <si>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</si>
  <si>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－</t>
    <phoneticPr fontId="3"/>
  </si>
  <si>
    <t>-</t>
    <phoneticPr fontId="3"/>
  </si>
  <si>
    <t>後期高齢者医療
（H20から）</t>
    <rPh sb="0" eb="2">
      <t>コウキ</t>
    </rPh>
    <rPh sb="2" eb="5">
      <t>コウレイシャ</t>
    </rPh>
    <rPh sb="5" eb="7">
      <t>イリョウ</t>
    </rPh>
    <phoneticPr fontId="3"/>
  </si>
  <si>
    <t>養護老人ホーム
（R3で廃止）</t>
    <rPh sb="0" eb="2">
      <t>ヨウゴ</t>
    </rPh>
    <rPh sb="2" eb="4">
      <t>ロウジン</t>
    </rPh>
    <phoneticPr fontId="3"/>
  </si>
  <si>
    <t>介護サービス事業
（R3で廃止）</t>
    <rPh sb="0" eb="2">
      <t>カイゴ</t>
    </rPh>
    <rPh sb="6" eb="8">
      <t>ジギョウ</t>
    </rPh>
    <phoneticPr fontId="3"/>
  </si>
  <si>
    <t>北波多中央部開発事業
（H30で廃止）</t>
    <rPh sb="0" eb="3">
      <t>キタハタ</t>
    </rPh>
    <rPh sb="3" eb="5">
      <t>チュウオウ</t>
    </rPh>
    <rPh sb="5" eb="6">
      <t>ブ</t>
    </rPh>
    <rPh sb="6" eb="8">
      <t>カイハツ</t>
    </rPh>
    <rPh sb="8" eb="10">
      <t>ジギョウ</t>
    </rPh>
    <rPh sb="16" eb="18">
      <t>ハイシ</t>
    </rPh>
    <phoneticPr fontId="3"/>
  </si>
  <si>
    <t>平成１６年度</t>
    <rPh sb="0" eb="2">
      <t>ヘイセイ</t>
    </rPh>
    <phoneticPr fontId="3"/>
  </si>
  <si>
    <t>注）令和8年1月1日現在</t>
    <rPh sb="0" eb="1">
      <t>チュウ</t>
    </rPh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</si>
  <si>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注4） 令和8年1月1日現在</t>
    <rPh sb="0" eb="1">
      <t>チュウ</t>
    </rPh>
    <phoneticPr fontId="6"/>
  </si>
  <si>
    <t>注2） 令和6年6月1日現在</t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</si>
  <si>
    <t>注3） 令和6年6月1日現在</t>
    <rPh sb="4" eb="6">
      <t>レイワ</t>
    </rPh>
    <rPh sb="7" eb="8">
      <t>ネン</t>
    </rPh>
    <rPh sb="9" eb="10">
      <t>ガツ</t>
    </rPh>
    <rPh sb="10" eb="12">
      <t>ツイタチ</t>
    </rPh>
    <rPh sb="12" eb="14">
      <t>ゲンザイ</t>
    </rPh>
    <phoneticPr fontId="3"/>
  </si>
  <si>
    <t>注1）令和8年1月1日現在</t>
    <rPh sb="0" eb="1">
      <t>チュウ</t>
    </rPh>
    <rPh sb="3" eb="5">
      <t>レイワ</t>
    </rPh>
    <rPh sb="6" eb="7">
      <t>ネン</t>
    </rPh>
    <rPh sb="8" eb="9">
      <t>ガツ</t>
    </rPh>
    <rPh sb="10" eb="11">
      <t>ニチ</t>
    </rPh>
    <rPh sb="11" eb="13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</si>
</sst>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 &quot;#,##0"/>
    <numFmt numFmtId="177" formatCode="#,##0;[Red]\(#,##0\)"/>
    <numFmt numFmtId="178" formatCode="#,##0.0_ "/>
    <numFmt numFmtId="179" formatCode="0.0%"/>
    <numFmt numFmtId="180" formatCode="#,##0_);[Red]\(#,##0\)"/>
    <numFmt numFmtId="181" formatCode="#,##0.0;[Red]\(#,##0.0\)"/>
    <numFmt numFmtId="182" formatCode="#,##0_ "/>
    <numFmt numFmtId="183" formatCode="#,##0.00;&quot;△ &quot;#,##0.00"/>
    <numFmt numFmtId="184" formatCode="#,##0.0;&quot;△ &quot;#,##0.0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UD デジタル 教科書体 NK-B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color indexed="81"/>
      <name val="メイリオ"/>
      <family val="3"/>
      <charset val="128"/>
    </font>
    <font>
      <sz val="9"/>
      <name val="ＭＳ Ｐ明朝"/>
      <family val="1"/>
      <charset val="128"/>
    </font>
    <font>
      <u/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176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176" fontId="5" fillId="0" borderId="6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6">
    <xf numFmtId="176" fontId="0" fillId="0" borderId="0" xfId="0">
      <alignment vertical="center"/>
    </xf>
    <xf numFmtId="0" fontId="9" fillId="0" borderId="0" xfId="7" applyFont="1">
      <alignment vertical="center"/>
    </xf>
    <xf numFmtId="0" fontId="1" fillId="0" borderId="0" xfId="6" applyFont="1" applyBorder="1">
      <alignment vertical="center"/>
    </xf>
    <xf numFmtId="0" fontId="9" fillId="0" borderId="0" xfId="6" applyFont="1">
      <alignment vertical="center"/>
    </xf>
    <xf numFmtId="0" fontId="1" fillId="0" borderId="0" xfId="6" applyFont="1">
      <alignment vertical="center"/>
    </xf>
    <xf numFmtId="0" fontId="1" fillId="0" borderId="0" xfId="5" applyFont="1">
      <alignment vertical="center"/>
    </xf>
    <xf numFmtId="176" fontId="11" fillId="0" borderId="0" xfId="3" applyFont="1" applyBorder="1" applyAlignment="1">
      <alignment vertical="center"/>
    </xf>
    <xf numFmtId="0" fontId="1" fillId="0" borderId="0" xfId="6" applyFont="1" applyFill="1">
      <alignment vertical="center"/>
    </xf>
    <xf numFmtId="0" fontId="1" fillId="0" borderId="0" xfId="5" applyFont="1" applyBorder="1">
      <alignment vertical="center"/>
    </xf>
    <xf numFmtId="0" fontId="1" fillId="0" borderId="0" xfId="5" applyFont="1" applyFill="1">
      <alignment vertical="center"/>
    </xf>
    <xf numFmtId="0" fontId="9" fillId="0" borderId="0" xfId="5" applyFont="1">
      <alignment vertical="center"/>
    </xf>
    <xf numFmtId="176" fontId="11" fillId="0" borderId="0" xfId="3" applyFont="1" applyFill="1" applyBorder="1" applyAlignment="1">
      <alignment vertical="center"/>
    </xf>
    <xf numFmtId="176" fontId="9" fillId="0" borderId="0" xfId="3" applyFont="1" applyFill="1" applyBorder="1" applyAlignment="1">
      <alignment vertical="center"/>
    </xf>
    <xf numFmtId="176" fontId="9" fillId="0" borderId="0" xfId="3" applyFont="1" applyFill="1" applyBorder="1" applyAlignment="1">
      <alignment horizontal="right"/>
    </xf>
    <xf numFmtId="0" fontId="1" fillId="0" borderId="0" xfId="4" applyFont="1">
      <alignment vertical="center"/>
    </xf>
    <xf numFmtId="176" fontId="12" fillId="0" borderId="42" xfId="3" applyFont="1" applyFill="1" applyBorder="1" applyAlignment="1">
      <alignment horizontal="right" vertical="center"/>
    </xf>
    <xf numFmtId="176" fontId="12" fillId="0" borderId="0" xfId="3" applyFont="1" applyFill="1" applyBorder="1" applyAlignment="1">
      <alignment horizontal="right" vertical="center"/>
    </xf>
    <xf numFmtId="176" fontId="12" fillId="0" borderId="0" xfId="3" applyFont="1" applyFill="1" applyBorder="1" applyAlignment="1">
      <alignment vertical="center"/>
    </xf>
    <xf numFmtId="0" fontId="12" fillId="0" borderId="0" xfId="4" applyFont="1">
      <alignment vertical="center"/>
    </xf>
    <xf numFmtId="176" fontId="13" fillId="0" borderId="0" xfId="0" applyFont="1" applyAlignment="1">
      <alignment vertical="center"/>
    </xf>
    <xf numFmtId="38" fontId="14" fillId="0" borderId="0" xfId="1" applyFont="1" applyAlignment="1">
      <alignment vertical="center"/>
    </xf>
    <xf numFmtId="38" fontId="13" fillId="0" borderId="0" xfId="1" applyFont="1" applyAlignment="1">
      <alignment vertical="center"/>
    </xf>
    <xf numFmtId="38" fontId="13" fillId="0" borderId="0" xfId="1" applyFont="1" applyAlignment="1">
      <alignment horizontal="center" vertical="center"/>
    </xf>
    <xf numFmtId="176" fontId="13" fillId="0" borderId="0" xfId="0" applyFont="1" applyBorder="1" applyAlignment="1">
      <alignment vertical="center"/>
    </xf>
    <xf numFmtId="176" fontId="13" fillId="0" borderId="0" xfId="0" applyFont="1">
      <alignment vertical="center"/>
    </xf>
    <xf numFmtId="0" fontId="1" fillId="0" borderId="0" xfId="7" applyFont="1">
      <alignment vertical="center"/>
    </xf>
    <xf numFmtId="176" fontId="11" fillId="0" borderId="0" xfId="0" applyFont="1" applyBorder="1" applyAlignment="1">
      <alignment vertical="center"/>
    </xf>
    <xf numFmtId="176" fontId="16" fillId="0" borderId="0" xfId="0" applyFont="1" applyBorder="1" applyAlignment="1">
      <alignment horizontal="right" vertical="center"/>
    </xf>
    <xf numFmtId="176" fontId="0" fillId="0" borderId="0" xfId="0" applyFont="1">
      <alignment vertical="center"/>
    </xf>
    <xf numFmtId="179" fontId="16" fillId="0" borderId="0" xfId="0" applyNumberFormat="1" applyFont="1" applyBorder="1" applyAlignment="1">
      <alignment vertical="center"/>
    </xf>
    <xf numFmtId="176" fontId="16" fillId="0" borderId="0" xfId="0" applyFont="1" applyAlignment="1">
      <alignment vertical="center"/>
    </xf>
    <xf numFmtId="183" fontId="13" fillId="0" borderId="0" xfId="0" applyNumberFormat="1" applyFont="1">
      <alignment vertical="center"/>
    </xf>
    <xf numFmtId="184" fontId="13" fillId="0" borderId="0" xfId="0" applyNumberFormat="1" applyFont="1">
      <alignment vertical="center"/>
    </xf>
    <xf numFmtId="38" fontId="11" fillId="0" borderId="0" xfId="1" applyFont="1" applyAlignment="1">
      <alignment vertical="center"/>
    </xf>
    <xf numFmtId="176" fontId="13" fillId="0" borderId="16" xfId="0" applyFont="1" applyBorder="1" applyAlignment="1">
      <alignment vertical="center"/>
    </xf>
    <xf numFmtId="176" fontId="13" fillId="0" borderId="13" xfId="0" applyFont="1" applyBorder="1" applyAlignment="1">
      <alignment vertical="center"/>
    </xf>
    <xf numFmtId="38" fontId="16" fillId="0" borderId="0" xfId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vertical="center"/>
    </xf>
    <xf numFmtId="176" fontId="16" fillId="0" borderId="0" xfId="0" applyNumberFormat="1" applyFont="1" applyBorder="1" applyAlignment="1">
      <alignment horizontal="center" vertical="center"/>
    </xf>
    <xf numFmtId="38" fontId="13" fillId="0" borderId="0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7" fillId="0" borderId="0" xfId="2" applyNumberFormat="1" applyFont="1" applyFill="1" applyAlignment="1" applyProtection="1">
      <alignment vertical="center"/>
    </xf>
    <xf numFmtId="38" fontId="13" fillId="0" borderId="0" xfId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0" fontId="12" fillId="0" borderId="0" xfId="7" applyFont="1">
      <alignment vertical="center"/>
    </xf>
    <xf numFmtId="176" fontId="19" fillId="0" borderId="0" xfId="3" applyFont="1" applyBorder="1" applyAlignment="1">
      <alignment vertical="center"/>
    </xf>
    <xf numFmtId="176" fontId="12" fillId="0" borderId="0" xfId="3" applyFont="1" applyBorder="1" applyAlignment="1">
      <alignment vertical="center"/>
    </xf>
    <xf numFmtId="176" fontId="12" fillId="0" borderId="6" xfId="3" applyFont="1" applyBorder="1" applyAlignment="1">
      <alignment horizontal="center" vertical="center"/>
    </xf>
    <xf numFmtId="176" fontId="12" fillId="0" borderId="49" xfId="3" applyFont="1" applyBorder="1" applyAlignment="1">
      <alignment horizontal="center" vertical="center"/>
    </xf>
    <xf numFmtId="176" fontId="12" fillId="0" borderId="50" xfId="3" applyFont="1" applyBorder="1" applyAlignment="1">
      <alignment horizontal="center" vertical="center"/>
    </xf>
    <xf numFmtId="176" fontId="12" fillId="0" borderId="56" xfId="3" applyFont="1" applyBorder="1" applyAlignment="1">
      <alignment horizontal="center" vertical="center"/>
    </xf>
    <xf numFmtId="176" fontId="12" fillId="0" borderId="36" xfId="3" applyFont="1" applyBorder="1" applyAlignment="1">
      <alignment vertical="center" shrinkToFit="1"/>
    </xf>
    <xf numFmtId="176" fontId="12" fillId="0" borderId="36" xfId="3" applyNumberFormat="1" applyFont="1" applyFill="1" applyBorder="1" applyAlignment="1">
      <alignment vertical="center"/>
    </xf>
    <xf numFmtId="184" fontId="12" fillId="0" borderId="36" xfId="3" applyNumberFormat="1" applyFont="1" applyFill="1" applyBorder="1" applyAlignment="1">
      <alignment vertical="center"/>
    </xf>
    <xf numFmtId="184" fontId="12" fillId="0" borderId="41" xfId="3" applyNumberFormat="1" applyFont="1" applyFill="1" applyBorder="1" applyAlignment="1">
      <alignment vertical="center"/>
    </xf>
    <xf numFmtId="176" fontId="12" fillId="0" borderId="88" xfId="3" applyNumberFormat="1" applyFont="1" applyFill="1" applyBorder="1" applyAlignment="1">
      <alignment vertical="center"/>
    </xf>
    <xf numFmtId="184" fontId="12" fillId="0" borderId="57" xfId="3" applyNumberFormat="1" applyFont="1" applyFill="1" applyBorder="1" applyAlignment="1">
      <alignment vertical="center"/>
    </xf>
    <xf numFmtId="176" fontId="12" fillId="0" borderId="51" xfId="3" applyFont="1" applyBorder="1" applyAlignment="1">
      <alignment vertical="center" shrinkToFit="1"/>
    </xf>
    <xf numFmtId="176" fontId="12" fillId="0" borderId="51" xfId="3" applyNumberFormat="1" applyFont="1" applyFill="1" applyBorder="1" applyAlignment="1">
      <alignment vertical="center"/>
    </xf>
    <xf numFmtId="184" fontId="12" fillId="0" borderId="51" xfId="3" applyNumberFormat="1" applyFont="1" applyFill="1" applyBorder="1" applyAlignment="1">
      <alignment vertical="center"/>
    </xf>
    <xf numFmtId="184" fontId="12" fillId="0" borderId="77" xfId="3" applyNumberFormat="1" applyFont="1" applyFill="1" applyBorder="1" applyAlignment="1">
      <alignment vertical="center"/>
    </xf>
    <xf numFmtId="176" fontId="12" fillId="0" borderId="76" xfId="3" applyNumberFormat="1" applyFont="1" applyFill="1" applyBorder="1" applyAlignment="1">
      <alignment vertical="center"/>
    </xf>
    <xf numFmtId="184" fontId="12" fillId="0" borderId="58" xfId="3" applyNumberFormat="1" applyFont="1" applyFill="1" applyBorder="1" applyAlignment="1">
      <alignment vertical="center"/>
    </xf>
    <xf numFmtId="176" fontId="12" fillId="0" borderId="43" xfId="3" applyFont="1" applyBorder="1" applyAlignment="1">
      <alignment vertical="center" shrinkToFit="1"/>
    </xf>
    <xf numFmtId="176" fontId="12" fillId="0" borderId="43" xfId="3" applyNumberFormat="1" applyFont="1" applyFill="1" applyBorder="1" applyAlignment="1">
      <alignment vertical="center"/>
    </xf>
    <xf numFmtId="184" fontId="12" fillId="0" borderId="43" xfId="3" applyNumberFormat="1" applyFont="1" applyFill="1" applyBorder="1" applyAlignment="1">
      <alignment vertical="center"/>
    </xf>
    <xf numFmtId="184" fontId="12" fillId="0" borderId="86" xfId="3" applyNumberFormat="1" applyFont="1" applyFill="1" applyBorder="1" applyAlignment="1">
      <alignment vertical="center"/>
    </xf>
    <xf numFmtId="176" fontId="12" fillId="0" borderId="89" xfId="3" applyNumberFormat="1" applyFont="1" applyFill="1" applyBorder="1" applyAlignment="1">
      <alignment vertical="center"/>
    </xf>
    <xf numFmtId="184" fontId="12" fillId="0" borderId="59" xfId="3" applyNumberFormat="1" applyFont="1" applyFill="1" applyBorder="1" applyAlignment="1">
      <alignment vertical="center"/>
    </xf>
    <xf numFmtId="176" fontId="12" fillId="0" borderId="6" xfId="3" applyFont="1" applyBorder="1" applyAlignment="1">
      <alignment horizontal="center" vertical="center" shrinkToFit="1"/>
    </xf>
    <xf numFmtId="176" fontId="12" fillId="0" borderId="6" xfId="3" applyNumberFormat="1" applyFont="1" applyFill="1" applyBorder="1" applyAlignment="1">
      <alignment vertical="center"/>
    </xf>
    <xf numFmtId="184" fontId="12" fillId="0" borderId="6" xfId="3" applyNumberFormat="1" applyFont="1" applyFill="1" applyBorder="1" applyAlignment="1">
      <alignment vertical="center"/>
    </xf>
    <xf numFmtId="184" fontId="12" fillId="0" borderId="49" xfId="3" applyNumberFormat="1" applyFont="1" applyFill="1" applyBorder="1" applyAlignment="1">
      <alignment vertical="center"/>
    </xf>
    <xf numFmtId="176" fontId="12" fillId="0" borderId="50" xfId="3" applyNumberFormat="1" applyFont="1" applyFill="1" applyBorder="1" applyAlignment="1">
      <alignment vertical="center"/>
    </xf>
    <xf numFmtId="184" fontId="12" fillId="0" borderId="56" xfId="3" applyNumberFormat="1" applyFont="1" applyFill="1" applyBorder="1" applyAlignment="1">
      <alignment vertical="center"/>
    </xf>
    <xf numFmtId="176" fontId="12" fillId="0" borderId="94" xfId="3" applyNumberFormat="1" applyFont="1" applyFill="1" applyBorder="1" applyAlignment="1">
      <alignment vertical="center"/>
    </xf>
    <xf numFmtId="184" fontId="12" fillId="0" borderId="94" xfId="3" applyNumberFormat="1" applyFont="1" applyFill="1" applyBorder="1" applyAlignment="1">
      <alignment vertical="center"/>
    </xf>
    <xf numFmtId="184" fontId="12" fillId="0" borderId="95" xfId="3" applyNumberFormat="1" applyFont="1" applyFill="1" applyBorder="1" applyAlignment="1">
      <alignment vertical="center"/>
    </xf>
    <xf numFmtId="176" fontId="12" fillId="0" borderId="96" xfId="3" applyNumberFormat="1" applyFont="1" applyFill="1" applyBorder="1" applyAlignment="1">
      <alignment vertical="center"/>
    </xf>
    <xf numFmtId="176" fontId="12" fillId="0" borderId="11" xfId="3" applyFont="1" applyBorder="1" applyAlignment="1">
      <alignment horizontal="center" vertical="center" shrinkToFit="1"/>
    </xf>
    <xf numFmtId="176" fontId="12" fillId="0" borderId="11" xfId="3" applyNumberFormat="1" applyFont="1" applyFill="1" applyBorder="1" applyAlignment="1">
      <alignment vertical="center"/>
    </xf>
    <xf numFmtId="184" fontId="12" fillId="0" borderId="11" xfId="3" applyNumberFormat="1" applyFont="1" applyFill="1" applyBorder="1" applyAlignment="1">
      <alignment vertical="center"/>
    </xf>
    <xf numFmtId="184" fontId="12" fillId="0" borderId="85" xfId="3" applyNumberFormat="1" applyFont="1" applyFill="1" applyBorder="1" applyAlignment="1">
      <alignment vertical="center"/>
    </xf>
    <xf numFmtId="184" fontId="12" fillId="0" borderId="10" xfId="3" applyNumberFormat="1" applyFont="1" applyFill="1" applyBorder="1" applyAlignment="1">
      <alignment vertical="center"/>
    </xf>
    <xf numFmtId="176" fontId="12" fillId="0" borderId="97" xfId="3" applyNumberFormat="1" applyFont="1" applyFill="1" applyBorder="1" applyAlignment="1">
      <alignment vertical="center"/>
    </xf>
    <xf numFmtId="176" fontId="12" fillId="0" borderId="62" xfId="3" applyFont="1" applyFill="1" applyBorder="1" applyAlignment="1">
      <alignment vertical="center"/>
    </xf>
    <xf numFmtId="184" fontId="12" fillId="0" borderId="62" xfId="3" applyNumberFormat="1" applyFont="1" applyFill="1" applyBorder="1" applyAlignment="1">
      <alignment vertical="center"/>
    </xf>
    <xf numFmtId="176" fontId="12" fillId="0" borderId="62" xfId="3" applyNumberFormat="1" applyFont="1" applyFill="1" applyBorder="1" applyAlignment="1">
      <alignment vertical="center"/>
    </xf>
    <xf numFmtId="184" fontId="12" fillId="0" borderId="87" xfId="3" applyNumberFormat="1" applyFont="1" applyFill="1" applyBorder="1" applyAlignment="1">
      <alignment vertical="center"/>
    </xf>
    <xf numFmtId="176" fontId="12" fillId="0" borderId="91" xfId="3" applyFont="1" applyFill="1" applyBorder="1" applyAlignment="1">
      <alignment vertical="center"/>
    </xf>
    <xf numFmtId="184" fontId="12" fillId="0" borderId="63" xfId="3" applyNumberFormat="1" applyFont="1" applyFill="1" applyBorder="1" applyAlignment="1">
      <alignment vertical="center"/>
    </xf>
    <xf numFmtId="176" fontId="12" fillId="0" borderId="0" xfId="3" applyFont="1" applyFill="1" applyBorder="1" applyAlignment="1">
      <alignment vertical="center" shrinkToFit="1"/>
    </xf>
    <xf numFmtId="184" fontId="12" fillId="0" borderId="105" xfId="3" applyNumberFormat="1" applyFont="1" applyFill="1" applyBorder="1" applyAlignment="1">
      <alignment vertical="center"/>
    </xf>
    <xf numFmtId="176" fontId="12" fillId="0" borderId="105" xfId="3" applyNumberFormat="1" applyFont="1" applyFill="1" applyBorder="1" applyAlignment="1">
      <alignment vertical="center"/>
    </xf>
    <xf numFmtId="0" fontId="12" fillId="0" borderId="0" xfId="6" applyFont="1">
      <alignment vertical="center"/>
    </xf>
    <xf numFmtId="176" fontId="12" fillId="0" borderId="65" xfId="3" applyFont="1" applyBorder="1" applyAlignment="1">
      <alignment horizontal="center" vertical="center"/>
    </xf>
    <xf numFmtId="176" fontId="12" fillId="0" borderId="66" xfId="3" applyFont="1" applyBorder="1" applyAlignment="1">
      <alignment horizontal="center" vertical="center"/>
    </xf>
    <xf numFmtId="176" fontId="12" fillId="0" borderId="67" xfId="3" applyFont="1" applyBorder="1" applyAlignment="1">
      <alignment horizontal="center" vertical="center"/>
    </xf>
    <xf numFmtId="176" fontId="12" fillId="0" borderId="99" xfId="3" applyFont="1" applyBorder="1" applyAlignment="1">
      <alignment horizontal="center" vertical="center"/>
    </xf>
    <xf numFmtId="176" fontId="12" fillId="0" borderId="68" xfId="3" applyFont="1" applyBorder="1" applyAlignment="1">
      <alignment horizontal="center" vertical="center"/>
    </xf>
    <xf numFmtId="0" fontId="12" fillId="0" borderId="55" xfId="3" applyNumberFormat="1" applyFont="1" applyFill="1" applyBorder="1" applyAlignment="1">
      <alignment horizontal="center" vertical="center" wrapText="1"/>
    </xf>
    <xf numFmtId="176" fontId="12" fillId="0" borderId="65" xfId="3" applyNumberFormat="1" applyFont="1" applyFill="1" applyBorder="1" applyAlignment="1">
      <alignment vertical="center"/>
    </xf>
    <xf numFmtId="184" fontId="12" fillId="0" borderId="50" xfId="3" applyNumberFormat="1" applyFont="1" applyFill="1" applyBorder="1" applyAlignment="1">
      <alignment vertical="center"/>
    </xf>
    <xf numFmtId="176" fontId="12" fillId="0" borderId="49" xfId="3" applyNumberFormat="1" applyFont="1" applyFill="1" applyBorder="1" applyAlignment="1">
      <alignment vertical="center"/>
    </xf>
    <xf numFmtId="184" fontId="12" fillId="0" borderId="66" xfId="3" applyNumberFormat="1" applyFont="1" applyFill="1" applyBorder="1" applyAlignment="1">
      <alignment vertical="center"/>
    </xf>
    <xf numFmtId="184" fontId="12" fillId="0" borderId="67" xfId="3" applyNumberFormat="1" applyFont="1" applyFill="1" applyBorder="1" applyAlignment="1">
      <alignment vertical="center"/>
    </xf>
    <xf numFmtId="176" fontId="12" fillId="0" borderId="67" xfId="3" applyNumberFormat="1" applyFont="1" applyFill="1" applyBorder="1" applyAlignment="1">
      <alignment vertical="center"/>
    </xf>
    <xf numFmtId="184" fontId="12" fillId="0" borderId="98" xfId="3" applyNumberFormat="1" applyFont="1" applyFill="1" applyBorder="1" applyAlignment="1">
      <alignment vertical="center"/>
    </xf>
    <xf numFmtId="176" fontId="12" fillId="0" borderId="69" xfId="3" applyFont="1" applyBorder="1" applyAlignment="1">
      <alignment vertical="center"/>
    </xf>
    <xf numFmtId="176" fontId="12" fillId="0" borderId="70" xfId="3" applyFont="1" applyFill="1" applyBorder="1" applyProtection="1">
      <alignment vertical="center"/>
      <protection locked="0"/>
    </xf>
    <xf numFmtId="184" fontId="12" fillId="0" borderId="71" xfId="3" applyNumberFormat="1" applyFont="1" applyBorder="1" applyAlignment="1">
      <alignment vertical="center"/>
    </xf>
    <xf numFmtId="176" fontId="12" fillId="0" borderId="47" xfId="3" applyFont="1" applyFill="1" applyBorder="1" applyProtection="1">
      <alignment vertical="center"/>
      <protection locked="0"/>
    </xf>
    <xf numFmtId="184" fontId="12" fillId="0" borderId="72" xfId="3" applyNumberFormat="1" applyFont="1" applyBorder="1" applyAlignment="1">
      <alignment vertical="center"/>
    </xf>
    <xf numFmtId="184" fontId="12" fillId="0" borderId="73" xfId="3" applyNumberFormat="1" applyFont="1" applyBorder="1" applyAlignment="1">
      <alignment vertical="center"/>
    </xf>
    <xf numFmtId="176" fontId="12" fillId="0" borderId="73" xfId="3" applyNumberFormat="1" applyFont="1" applyBorder="1" applyAlignment="1">
      <alignment vertical="center"/>
    </xf>
    <xf numFmtId="176" fontId="12" fillId="0" borderId="74" xfId="3" applyFont="1" applyBorder="1" applyAlignment="1">
      <alignment vertical="center"/>
    </xf>
    <xf numFmtId="176" fontId="12" fillId="0" borderId="75" xfId="3" applyFont="1" applyFill="1" applyBorder="1" applyProtection="1">
      <alignment vertical="center"/>
      <protection locked="0"/>
    </xf>
    <xf numFmtId="184" fontId="12" fillId="0" borderId="76" xfId="3" applyNumberFormat="1" applyFont="1" applyFill="1" applyBorder="1" applyAlignment="1">
      <alignment vertical="center"/>
    </xf>
    <xf numFmtId="176" fontId="12" fillId="0" borderId="77" xfId="3" applyFont="1" applyFill="1" applyBorder="1" applyProtection="1">
      <alignment vertical="center"/>
      <protection locked="0"/>
    </xf>
    <xf numFmtId="184" fontId="12" fillId="0" borderId="78" xfId="3" applyNumberFormat="1" applyFont="1" applyFill="1" applyBorder="1" applyAlignment="1">
      <alignment vertical="center"/>
    </xf>
    <xf numFmtId="184" fontId="12" fillId="0" borderId="79" xfId="3" applyNumberFormat="1" applyFont="1" applyFill="1" applyBorder="1" applyAlignment="1">
      <alignment vertical="center"/>
    </xf>
    <xf numFmtId="176" fontId="12" fillId="0" borderId="79" xfId="3" applyNumberFormat="1" applyFont="1" applyFill="1" applyBorder="1" applyAlignment="1">
      <alignment vertical="center"/>
    </xf>
    <xf numFmtId="184" fontId="12" fillId="0" borderId="76" xfId="3" applyNumberFormat="1" applyFont="1" applyBorder="1" applyAlignment="1">
      <alignment vertical="center"/>
    </xf>
    <xf numFmtId="184" fontId="12" fillId="0" borderId="78" xfId="3" applyNumberFormat="1" applyFont="1" applyBorder="1" applyAlignment="1">
      <alignment vertical="center"/>
    </xf>
    <xf numFmtId="184" fontId="12" fillId="0" borderId="79" xfId="3" applyNumberFormat="1" applyFont="1" applyBorder="1" applyAlignment="1">
      <alignment vertical="center"/>
    </xf>
    <xf numFmtId="176" fontId="12" fillId="0" borderId="79" xfId="3" applyNumberFormat="1" applyFont="1" applyBorder="1" applyAlignment="1">
      <alignment vertical="center"/>
    </xf>
    <xf numFmtId="176" fontId="12" fillId="0" borderId="18" xfId="3" applyFont="1" applyBorder="1" applyAlignment="1">
      <alignment vertical="center"/>
    </xf>
    <xf numFmtId="176" fontId="12" fillId="0" borderId="81" xfId="3" applyFont="1" applyFill="1" applyBorder="1" applyProtection="1">
      <alignment vertical="center"/>
      <protection locked="0"/>
    </xf>
    <xf numFmtId="184" fontId="12" fillId="0" borderId="82" xfId="3" applyNumberFormat="1" applyFont="1" applyBorder="1" applyAlignment="1">
      <alignment vertical="center"/>
    </xf>
    <xf numFmtId="176" fontId="12" fillId="0" borderId="83" xfId="3" applyFont="1" applyFill="1" applyBorder="1" applyProtection="1">
      <alignment vertical="center"/>
      <protection locked="0"/>
    </xf>
    <xf numFmtId="184" fontId="12" fillId="0" borderId="84" xfId="3" applyNumberFormat="1" applyFont="1" applyBorder="1" applyAlignment="1">
      <alignment vertical="center"/>
    </xf>
    <xf numFmtId="184" fontId="12" fillId="0" borderId="19" xfId="3" applyNumberFormat="1" applyFont="1" applyBorder="1" applyAlignment="1">
      <alignment vertical="center"/>
    </xf>
    <xf numFmtId="176" fontId="12" fillId="0" borderId="19" xfId="3" applyNumberFormat="1" applyFont="1" applyBorder="1" applyAlignment="1">
      <alignment vertical="center"/>
    </xf>
    <xf numFmtId="0" fontId="12" fillId="0" borderId="0" xfId="6" applyFont="1" applyAlignment="1">
      <alignment vertical="center"/>
    </xf>
    <xf numFmtId="0" fontId="21" fillId="0" borderId="0" xfId="5" applyFont="1">
      <alignment vertical="center"/>
    </xf>
    <xf numFmtId="176" fontId="22" fillId="0" borderId="0" xfId="3" applyFont="1" applyBorder="1" applyAlignment="1">
      <alignment vertical="center"/>
    </xf>
    <xf numFmtId="176" fontId="12" fillId="0" borderId="6" xfId="3" applyFont="1" applyFill="1" applyBorder="1" applyAlignment="1">
      <alignment vertical="center"/>
    </xf>
    <xf numFmtId="176" fontId="12" fillId="0" borderId="50" xfId="3" applyFont="1" applyFill="1" applyBorder="1" applyAlignment="1">
      <alignment vertical="center"/>
    </xf>
    <xf numFmtId="0" fontId="21" fillId="0" borderId="17" xfId="5" applyFont="1" applyBorder="1">
      <alignment vertical="center"/>
    </xf>
    <xf numFmtId="176" fontId="12" fillId="0" borderId="36" xfId="3" applyFont="1" applyBorder="1" applyAlignment="1">
      <alignment vertical="center"/>
    </xf>
    <xf numFmtId="184" fontId="12" fillId="0" borderId="36" xfId="3" applyNumberFormat="1" applyFont="1" applyBorder="1" applyAlignment="1">
      <alignment vertical="center"/>
    </xf>
    <xf numFmtId="176" fontId="12" fillId="0" borderId="36" xfId="3" applyNumberFormat="1" applyFont="1" applyBorder="1" applyAlignment="1">
      <alignment vertical="center"/>
    </xf>
    <xf numFmtId="184" fontId="12" fillId="0" borderId="41" xfId="3" applyNumberFormat="1" applyFont="1" applyBorder="1" applyAlignment="1">
      <alignment vertical="center"/>
    </xf>
    <xf numFmtId="176" fontId="12" fillId="0" borderId="88" xfId="3" applyFont="1" applyBorder="1" applyAlignment="1">
      <alignment vertical="center"/>
    </xf>
    <xf numFmtId="176" fontId="12" fillId="0" borderId="51" xfId="3" applyFont="1" applyBorder="1" applyAlignment="1">
      <alignment vertical="center"/>
    </xf>
    <xf numFmtId="184" fontId="12" fillId="0" borderId="51" xfId="3" applyNumberFormat="1" applyFont="1" applyBorder="1" applyAlignment="1">
      <alignment vertical="center"/>
    </xf>
    <xf numFmtId="176" fontId="12" fillId="0" borderId="51" xfId="3" applyNumberFormat="1" applyFont="1" applyBorder="1" applyAlignment="1">
      <alignment vertical="center"/>
    </xf>
    <xf numFmtId="184" fontId="12" fillId="0" borderId="77" xfId="3" applyNumberFormat="1" applyFont="1" applyBorder="1" applyAlignment="1">
      <alignment vertical="center"/>
    </xf>
    <xf numFmtId="176" fontId="12" fillId="0" borderId="76" xfId="3" applyFont="1" applyBorder="1" applyAlignment="1">
      <alignment vertical="center"/>
    </xf>
    <xf numFmtId="0" fontId="21" fillId="0" borderId="5" xfId="5" applyFont="1" applyBorder="1">
      <alignment vertical="center"/>
    </xf>
    <xf numFmtId="176" fontId="12" fillId="0" borderId="43" xfId="3" applyFont="1" applyBorder="1" applyAlignment="1">
      <alignment vertical="center"/>
    </xf>
    <xf numFmtId="184" fontId="12" fillId="0" borderId="43" xfId="3" applyNumberFormat="1" applyFont="1" applyBorder="1" applyAlignment="1">
      <alignment vertical="center"/>
    </xf>
    <xf numFmtId="176" fontId="12" fillId="0" borderId="43" xfId="3" applyNumberFormat="1" applyFont="1" applyBorder="1" applyAlignment="1">
      <alignment vertical="center"/>
    </xf>
    <xf numFmtId="184" fontId="12" fillId="0" borderId="86" xfId="3" applyNumberFormat="1" applyFont="1" applyBorder="1" applyAlignment="1">
      <alignment vertical="center"/>
    </xf>
    <xf numFmtId="176" fontId="12" fillId="0" borderId="89" xfId="3" applyFont="1" applyBorder="1" applyAlignment="1">
      <alignment vertical="center"/>
    </xf>
    <xf numFmtId="176" fontId="12" fillId="0" borderId="6" xfId="3" applyFont="1" applyBorder="1" applyAlignment="1">
      <alignment vertical="center"/>
    </xf>
    <xf numFmtId="184" fontId="12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vertical="center"/>
    </xf>
    <xf numFmtId="184" fontId="12" fillId="0" borderId="49" xfId="3" applyNumberFormat="1" applyFont="1" applyBorder="1" applyAlignment="1">
      <alignment vertical="center"/>
    </xf>
    <xf numFmtId="176" fontId="12" fillId="0" borderId="50" xfId="3" applyFont="1" applyBorder="1" applyAlignment="1">
      <alignment vertical="center"/>
    </xf>
    <xf numFmtId="176" fontId="12" fillId="0" borderId="32" xfId="3" applyFont="1" applyBorder="1" applyAlignment="1">
      <alignment vertical="center" shrinkToFit="1"/>
    </xf>
    <xf numFmtId="176" fontId="12" fillId="0" borderId="32" xfId="3" applyFont="1" applyBorder="1" applyAlignment="1">
      <alignment vertical="center"/>
    </xf>
    <xf numFmtId="184" fontId="12" fillId="0" borderId="32" xfId="3" applyNumberFormat="1" applyFont="1" applyBorder="1" applyAlignment="1">
      <alignment vertical="center"/>
    </xf>
    <xf numFmtId="176" fontId="12" fillId="0" borderId="32" xfId="3" applyNumberFormat="1" applyFont="1" applyBorder="1" applyAlignment="1">
      <alignment vertical="center"/>
    </xf>
    <xf numFmtId="184" fontId="12" fillId="0" borderId="33" xfId="3" applyNumberFormat="1" applyFont="1" applyBorder="1" applyAlignment="1">
      <alignment vertical="center"/>
    </xf>
    <xf numFmtId="176" fontId="12" fillId="0" borderId="90" xfId="3" applyFont="1" applyBorder="1" applyAlignment="1">
      <alignment vertical="center"/>
    </xf>
    <xf numFmtId="0" fontId="12" fillId="0" borderId="0" xfId="5" applyFont="1">
      <alignment vertical="center"/>
    </xf>
    <xf numFmtId="176" fontId="22" fillId="0" borderId="0" xfId="3" applyFont="1" applyFill="1" applyBorder="1" applyAlignment="1">
      <alignment vertical="center"/>
    </xf>
    <xf numFmtId="176" fontId="12" fillId="0" borderId="42" xfId="3" applyFont="1" applyFill="1" applyBorder="1" applyAlignment="1">
      <alignment horizontal="right"/>
    </xf>
    <xf numFmtId="176" fontId="12" fillId="0" borderId="11" xfId="3" applyFont="1" applyFill="1" applyBorder="1" applyAlignment="1">
      <alignment horizontal="right" vertical="center"/>
    </xf>
    <xf numFmtId="176" fontId="12" fillId="0" borderId="24" xfId="3" applyFont="1" applyFill="1" applyBorder="1" applyAlignment="1">
      <alignment vertical="center"/>
    </xf>
    <xf numFmtId="176" fontId="12" fillId="0" borderId="6" xfId="3" applyFont="1" applyFill="1" applyBorder="1" applyAlignment="1">
      <alignment horizontal="center" vertical="center"/>
    </xf>
    <xf numFmtId="176" fontId="12" fillId="0" borderId="11" xfId="3" applyFont="1" applyFill="1" applyBorder="1" applyAlignment="1">
      <alignment vertical="center" shrinkToFit="1"/>
    </xf>
    <xf numFmtId="176" fontId="12" fillId="0" borderId="11" xfId="3" applyFont="1" applyFill="1" applyBorder="1">
      <alignment vertical="center"/>
    </xf>
    <xf numFmtId="176" fontId="12" fillId="0" borderId="51" xfId="3" applyFont="1" applyFill="1" applyBorder="1" applyAlignment="1">
      <alignment vertical="center" shrinkToFit="1"/>
    </xf>
    <xf numFmtId="176" fontId="12" fillId="0" borderId="51" xfId="3" applyNumberFormat="1" applyFont="1" applyFill="1" applyBorder="1" applyAlignment="1">
      <alignment horizontal="right" vertical="center"/>
    </xf>
    <xf numFmtId="176" fontId="12" fillId="0" borderId="51" xfId="3" applyNumberFormat="1" applyFont="1" applyFill="1" applyBorder="1" applyAlignment="1">
      <alignment horizontal="right" vertical="center" shrinkToFit="1"/>
    </xf>
    <xf numFmtId="176" fontId="12" fillId="0" borderId="51" xfId="3" applyNumberFormat="1" applyFont="1" applyFill="1" applyBorder="1" applyAlignment="1">
      <alignment vertical="center" shrinkToFit="1"/>
    </xf>
    <xf numFmtId="176" fontId="12" fillId="0" borderId="43" xfId="3" applyNumberFormat="1" applyFont="1" applyFill="1" applyBorder="1" applyAlignment="1">
      <alignment vertical="center" shrinkToFit="1"/>
    </xf>
    <xf numFmtId="176" fontId="12" fillId="0" borderId="43" xfId="3" applyNumberFormat="1" applyFont="1" applyFill="1" applyBorder="1" applyAlignment="1">
      <alignment horizontal="right" vertical="center" shrinkToFit="1"/>
    </xf>
    <xf numFmtId="176" fontId="12" fillId="0" borderId="24" xfId="3" applyFont="1" applyFill="1" applyBorder="1" applyAlignment="1">
      <alignment horizontal="center" vertical="center"/>
    </xf>
    <xf numFmtId="176" fontId="12" fillId="0" borderId="24" xfId="3" applyNumberFormat="1" applyFont="1" applyFill="1" applyBorder="1" applyAlignment="1">
      <alignment vertical="center"/>
    </xf>
    <xf numFmtId="176" fontId="12" fillId="0" borderId="24" xfId="3" applyNumberFormat="1" applyFont="1" applyFill="1" applyBorder="1" applyAlignment="1">
      <alignment vertical="center" shrinkToFit="1"/>
    </xf>
    <xf numFmtId="176" fontId="12" fillId="0" borderId="0" xfId="3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vertical="center"/>
    </xf>
    <xf numFmtId="0" fontId="21" fillId="0" borderId="0" xfId="4" applyFont="1">
      <alignment vertical="center"/>
    </xf>
    <xf numFmtId="176" fontId="12" fillId="0" borderId="51" xfId="3" applyFont="1" applyFill="1" applyBorder="1" applyAlignment="1">
      <alignment vertical="center" wrapText="1" shrinkToFit="1"/>
    </xf>
    <xf numFmtId="176" fontId="20" fillId="0" borderId="43" xfId="3" applyFont="1" applyFill="1" applyBorder="1" applyAlignment="1">
      <alignment vertical="center" wrapText="1" shrinkToFit="1"/>
    </xf>
    <xf numFmtId="179" fontId="23" fillId="0" borderId="0" xfId="0" applyNumberFormat="1" applyFont="1" applyAlignment="1">
      <alignment horizontal="center" vertical="center"/>
    </xf>
    <xf numFmtId="179" fontId="16" fillId="0" borderId="0" xfId="0" applyNumberFormat="1" applyFont="1" applyAlignment="1">
      <alignment horizontal="center" vertical="center"/>
    </xf>
    <xf numFmtId="176" fontId="16" fillId="0" borderId="28" xfId="0" applyFont="1" applyBorder="1" applyAlignment="1">
      <alignment horizontal="center" vertical="center"/>
    </xf>
    <xf numFmtId="176" fontId="16" fillId="0" borderId="29" xfId="0" applyFont="1" applyBorder="1" applyAlignment="1">
      <alignment horizontal="center" vertical="center"/>
    </xf>
    <xf numFmtId="176" fontId="16" fillId="0" borderId="29" xfId="0" applyFont="1" applyBorder="1" applyAlignment="1">
      <alignment horizontal="center" vertical="center" shrinkToFit="1"/>
    </xf>
    <xf numFmtId="176" fontId="16" fillId="0" borderId="30" xfId="0" applyFont="1" applyBorder="1" applyAlignment="1">
      <alignment horizontal="center" vertical="center" shrinkToFit="1"/>
    </xf>
    <xf numFmtId="179" fontId="16" fillId="0" borderId="31" xfId="0" applyNumberFormat="1" applyFont="1" applyBorder="1" applyAlignment="1">
      <alignment horizontal="center" vertical="center" shrinkToFit="1"/>
    </xf>
    <xf numFmtId="176" fontId="16" fillId="0" borderId="15" xfId="0" applyFont="1" applyBorder="1" applyAlignment="1">
      <alignment horizontal="center" vertical="center"/>
    </xf>
    <xf numFmtId="180" fontId="16" fillId="0" borderId="0" xfId="0" applyNumberFormat="1" applyFont="1" applyBorder="1" applyAlignment="1">
      <alignment vertical="center"/>
    </xf>
    <xf numFmtId="180" fontId="16" fillId="0" borderId="15" xfId="0" applyNumberFormat="1" applyFont="1" applyBorder="1" applyAlignment="1">
      <alignment vertical="center"/>
    </xf>
    <xf numFmtId="180" fontId="16" fillId="0" borderId="15" xfId="0" applyNumberFormat="1" applyFont="1" applyBorder="1" applyAlignment="1">
      <alignment horizontal="right" vertical="center"/>
    </xf>
    <xf numFmtId="180" fontId="16" fillId="0" borderId="16" xfId="0" applyNumberFormat="1" applyFont="1" applyBorder="1" applyAlignment="1">
      <alignment vertical="center"/>
    </xf>
    <xf numFmtId="176" fontId="16" fillId="0" borderId="32" xfId="0" applyFont="1" applyBorder="1" applyAlignment="1">
      <alignment horizontal="center" vertical="center"/>
    </xf>
    <xf numFmtId="181" fontId="16" fillId="0" borderId="33" xfId="0" applyNumberFormat="1" applyFont="1" applyBorder="1" applyAlignment="1">
      <alignment vertical="center"/>
    </xf>
    <xf numFmtId="181" fontId="16" fillId="0" borderId="32" xfId="0" applyNumberFormat="1" applyFont="1" applyBorder="1" applyAlignment="1">
      <alignment vertical="center"/>
    </xf>
    <xf numFmtId="177" fontId="16" fillId="0" borderId="32" xfId="0" applyNumberFormat="1" applyFont="1" applyBorder="1" applyAlignment="1">
      <alignment horizontal="right" vertical="center"/>
    </xf>
    <xf numFmtId="181" fontId="16" fillId="0" borderId="34" xfId="0" applyNumberFormat="1" applyFont="1" applyBorder="1" applyAlignment="1">
      <alignment horizontal="right" vertical="center"/>
    </xf>
    <xf numFmtId="176" fontId="16" fillId="0" borderId="36" xfId="0" applyFont="1" applyBorder="1" applyAlignment="1">
      <alignment horizontal="center" vertical="center"/>
    </xf>
    <xf numFmtId="182" fontId="16" fillId="0" borderId="37" xfId="0" applyNumberFormat="1" applyFont="1" applyBorder="1" applyAlignment="1">
      <alignment vertical="center"/>
    </xf>
    <xf numFmtId="182" fontId="16" fillId="0" borderId="36" xfId="0" applyNumberFormat="1" applyFont="1" applyBorder="1" applyAlignment="1">
      <alignment vertical="center"/>
    </xf>
    <xf numFmtId="177" fontId="16" fillId="0" borderId="36" xfId="0" applyNumberFormat="1" applyFont="1" applyBorder="1" applyAlignment="1">
      <alignment horizontal="right" vertical="center"/>
    </xf>
    <xf numFmtId="182" fontId="16" fillId="0" borderId="38" xfId="0" applyNumberFormat="1" applyFont="1" applyBorder="1" applyAlignment="1">
      <alignment horizontal="right" vertical="center"/>
    </xf>
    <xf numFmtId="176" fontId="16" fillId="0" borderId="24" xfId="0" applyFont="1" applyBorder="1" applyAlignment="1">
      <alignment horizontal="center" vertical="center"/>
    </xf>
    <xf numFmtId="181" fontId="16" fillId="0" borderId="39" xfId="0" applyNumberFormat="1" applyFont="1" applyBorder="1" applyAlignment="1">
      <alignment vertical="center"/>
    </xf>
    <xf numFmtId="181" fontId="16" fillId="0" borderId="24" xfId="0" applyNumberFormat="1" applyFont="1" applyBorder="1" applyAlignment="1">
      <alignment vertical="center"/>
    </xf>
    <xf numFmtId="177" fontId="16" fillId="0" borderId="24" xfId="0" applyNumberFormat="1" applyFont="1" applyBorder="1" applyAlignment="1">
      <alignment horizontal="right" vertical="center"/>
    </xf>
    <xf numFmtId="181" fontId="16" fillId="0" borderId="8" xfId="0" applyNumberFormat="1" applyFont="1" applyBorder="1" applyAlignment="1">
      <alignment horizontal="right" vertical="center"/>
    </xf>
    <xf numFmtId="182" fontId="16" fillId="0" borderId="0" xfId="0" applyNumberFormat="1" applyFont="1" applyBorder="1" applyAlignment="1">
      <alignment vertical="center"/>
    </xf>
    <xf numFmtId="182" fontId="16" fillId="0" borderId="15" xfId="0" applyNumberFormat="1" applyFont="1" applyBorder="1" applyAlignment="1">
      <alignment vertical="center"/>
    </xf>
    <xf numFmtId="177" fontId="16" fillId="0" borderId="15" xfId="0" applyNumberFormat="1" applyFont="1" applyBorder="1" applyAlignment="1">
      <alignment horizontal="right" vertical="center"/>
    </xf>
    <xf numFmtId="182" fontId="16" fillId="0" borderId="16" xfId="0" applyNumberFormat="1" applyFont="1" applyBorder="1" applyAlignment="1">
      <alignment horizontal="right" vertical="center"/>
    </xf>
    <xf numFmtId="181" fontId="16" fillId="0" borderId="40" xfId="0" applyNumberFormat="1" applyFont="1" applyBorder="1" applyAlignment="1">
      <alignment vertical="center"/>
    </xf>
    <xf numFmtId="180" fontId="16" fillId="0" borderId="41" xfId="0" applyNumberFormat="1" applyFont="1" applyBorder="1" applyAlignment="1">
      <alignment vertical="center"/>
    </xf>
    <xf numFmtId="180" fontId="16" fillId="0" borderId="36" xfId="0" applyNumberFormat="1" applyFont="1" applyBorder="1" applyAlignment="1">
      <alignment vertical="center"/>
    </xf>
    <xf numFmtId="180" fontId="16" fillId="0" borderId="36" xfId="0" applyNumberFormat="1" applyFont="1" applyBorder="1" applyAlignment="1">
      <alignment horizontal="right" vertical="center"/>
    </xf>
    <xf numFmtId="180" fontId="16" fillId="0" borderId="38" xfId="0" applyNumberFormat="1" applyFont="1" applyBorder="1" applyAlignment="1">
      <alignment horizontal="right" vertical="center"/>
    </xf>
    <xf numFmtId="181" fontId="16" fillId="0" borderId="42" xfId="0" applyNumberFormat="1" applyFont="1" applyBorder="1" applyAlignment="1">
      <alignment vertical="center"/>
    </xf>
    <xf numFmtId="180" fontId="16" fillId="0" borderId="14" xfId="0" applyNumberFormat="1" applyFont="1" applyBorder="1" applyAlignment="1">
      <alignment vertical="center"/>
    </xf>
    <xf numFmtId="180" fontId="16" fillId="0" borderId="16" xfId="0" applyNumberFormat="1" applyFont="1" applyBorder="1" applyAlignment="1">
      <alignment horizontal="right" vertical="center"/>
    </xf>
    <xf numFmtId="176" fontId="16" fillId="0" borderId="11" xfId="0" applyFont="1" applyBorder="1" applyAlignment="1">
      <alignment horizontal="center" vertical="center"/>
    </xf>
    <xf numFmtId="180" fontId="16" fillId="0" borderId="10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horizontal="right" vertical="center"/>
    </xf>
    <xf numFmtId="180" fontId="16" fillId="0" borderId="12" xfId="0" applyNumberFormat="1" applyFont="1" applyBorder="1" applyAlignment="1">
      <alignment horizontal="right" vertical="center"/>
    </xf>
    <xf numFmtId="176" fontId="16" fillId="0" borderId="43" xfId="0" applyFont="1" applyBorder="1" applyAlignment="1">
      <alignment horizontal="center" vertical="center"/>
    </xf>
    <xf numFmtId="181" fontId="16" fillId="0" borderId="44" xfId="0" applyNumberFormat="1" applyFont="1" applyBorder="1" applyAlignment="1">
      <alignment vertical="center"/>
    </xf>
    <xf numFmtId="181" fontId="16" fillId="0" borderId="43" xfId="0" applyNumberFormat="1" applyFont="1" applyBorder="1" applyAlignment="1">
      <alignment vertical="center"/>
    </xf>
    <xf numFmtId="177" fontId="16" fillId="0" borderId="43" xfId="0" applyNumberFormat="1" applyFont="1" applyBorder="1" applyAlignment="1">
      <alignment horizontal="right" vertical="center"/>
    </xf>
    <xf numFmtId="181" fontId="16" fillId="0" borderId="45" xfId="0" applyNumberFormat="1" applyFont="1" applyBorder="1" applyAlignment="1">
      <alignment horizontal="right" vertical="center"/>
    </xf>
    <xf numFmtId="176" fontId="16" fillId="0" borderId="46" xfId="0" applyFont="1" applyBorder="1" applyAlignment="1">
      <alignment horizontal="center" vertical="center"/>
    </xf>
    <xf numFmtId="180" fontId="16" fillId="0" borderId="47" xfId="0" applyNumberFormat="1" applyFont="1" applyBorder="1" applyAlignment="1">
      <alignment vertical="center"/>
    </xf>
    <xf numFmtId="180" fontId="16" fillId="0" borderId="46" xfId="0" applyNumberFormat="1" applyFont="1" applyBorder="1" applyAlignment="1">
      <alignment vertical="center"/>
    </xf>
    <xf numFmtId="180" fontId="16" fillId="0" borderId="46" xfId="0" applyNumberFormat="1" applyFont="1" applyBorder="1" applyAlignment="1">
      <alignment horizontal="right" vertical="center"/>
    </xf>
    <xf numFmtId="180" fontId="16" fillId="0" borderId="48" xfId="0" applyNumberFormat="1" applyFont="1" applyBorder="1" applyAlignment="1">
      <alignment horizontal="right" vertical="center"/>
    </xf>
    <xf numFmtId="181" fontId="16" fillId="0" borderId="0" xfId="0" applyNumberFormat="1" applyFont="1" applyBorder="1" applyAlignment="1">
      <alignment vertical="center"/>
    </xf>
    <xf numFmtId="181" fontId="16" fillId="0" borderId="15" xfId="0" applyNumberFormat="1" applyFont="1" applyBorder="1" applyAlignment="1">
      <alignment vertical="center"/>
    </xf>
    <xf numFmtId="181" fontId="16" fillId="0" borderId="16" xfId="0" applyNumberFormat="1" applyFont="1" applyBorder="1" applyAlignment="1">
      <alignment horizontal="right" vertical="center"/>
    </xf>
    <xf numFmtId="176" fontId="16" fillId="0" borderId="20" xfId="0" applyFont="1" applyBorder="1" applyAlignment="1">
      <alignment horizontal="center" vertical="center"/>
    </xf>
    <xf numFmtId="179" fontId="16" fillId="0" borderId="0" xfId="0" applyNumberFormat="1" applyFont="1" applyBorder="1" applyAlignment="1">
      <alignment horizontal="right" vertical="center"/>
    </xf>
    <xf numFmtId="176" fontId="16" fillId="0" borderId="0" xfId="0" applyFont="1" applyBorder="1" applyAlignment="1">
      <alignment horizontal="center" vertical="center"/>
    </xf>
    <xf numFmtId="177" fontId="16" fillId="0" borderId="0" xfId="0" applyNumberFormat="1" applyFont="1" applyBorder="1" applyAlignment="1">
      <alignment horizontal="right" vertical="center"/>
    </xf>
    <xf numFmtId="181" fontId="16" fillId="0" borderId="0" xfId="0" applyNumberFormat="1" applyFont="1" applyBorder="1" applyAlignment="1">
      <alignment horizontal="right" vertical="center"/>
    </xf>
    <xf numFmtId="179" fontId="16" fillId="0" borderId="0" xfId="0" applyNumberFormat="1" applyFont="1" applyBorder="1" applyAlignment="1">
      <alignment horizontal="left" vertical="center" shrinkToFit="1"/>
    </xf>
    <xf numFmtId="38" fontId="16" fillId="0" borderId="0" xfId="1" applyFont="1" applyAlignment="1">
      <alignment horizontal="center" vertical="center"/>
    </xf>
    <xf numFmtId="38" fontId="16" fillId="0" borderId="0" xfId="1" applyFont="1" applyAlignment="1">
      <alignment vertical="center"/>
    </xf>
    <xf numFmtId="38" fontId="16" fillId="0" borderId="22" xfId="1" applyFont="1" applyBorder="1" applyAlignment="1">
      <alignment horizontal="center" vertical="center"/>
    </xf>
    <xf numFmtId="38" fontId="16" fillId="0" borderId="24" xfId="1" applyFont="1" applyBorder="1" applyAlignment="1">
      <alignment horizontal="center" vertical="center"/>
    </xf>
    <xf numFmtId="38" fontId="16" fillId="0" borderId="7" xfId="1" applyFont="1" applyBorder="1" applyAlignment="1">
      <alignment horizontal="center" vertical="center"/>
    </xf>
    <xf numFmtId="38" fontId="16" fillId="0" borderId="8" xfId="1" applyFont="1" applyBorder="1" applyAlignment="1">
      <alignment horizontal="center" vertical="center"/>
    </xf>
    <xf numFmtId="38" fontId="16" fillId="0" borderId="17" xfId="1" applyFont="1" applyBorder="1" applyAlignment="1">
      <alignment horizontal="right" vertical="center"/>
    </xf>
    <xf numFmtId="177" fontId="16" fillId="0" borderId="0" xfId="1" applyNumberFormat="1" applyFont="1" applyBorder="1" applyAlignment="1">
      <alignment vertical="center"/>
    </xf>
    <xf numFmtId="177" fontId="16" fillId="0" borderId="11" xfId="1" applyNumberFormat="1" applyFont="1" applyBorder="1" applyAlignment="1">
      <alignment vertical="center"/>
    </xf>
    <xf numFmtId="178" fontId="16" fillId="0" borderId="11" xfId="1" applyNumberFormat="1" applyFont="1" applyBorder="1" applyAlignment="1">
      <alignment horizontal="right" vertical="center"/>
    </xf>
    <xf numFmtId="0" fontId="16" fillId="0" borderId="11" xfId="1" applyNumberFormat="1" applyFont="1" applyBorder="1" applyAlignment="1">
      <alignment vertical="center"/>
    </xf>
    <xf numFmtId="177" fontId="16" fillId="0" borderId="16" xfId="1" applyNumberFormat="1" applyFont="1" applyBorder="1" applyAlignment="1">
      <alignment vertical="center"/>
    </xf>
    <xf numFmtId="177" fontId="16" fillId="0" borderId="15" xfId="1" applyNumberFormat="1" applyFont="1" applyBorder="1" applyAlignment="1">
      <alignment vertical="center"/>
    </xf>
    <xf numFmtId="178" fontId="16" fillId="0" borderId="15" xfId="1" applyNumberFormat="1" applyFont="1" applyBorder="1" applyAlignment="1">
      <alignment horizontal="right" vertical="center"/>
    </xf>
    <xf numFmtId="178" fontId="16" fillId="0" borderId="15" xfId="1" applyNumberFormat="1" applyFont="1" applyBorder="1" applyAlignment="1">
      <alignment vertical="center"/>
    </xf>
    <xf numFmtId="177" fontId="16" fillId="0" borderId="14" xfId="1" applyNumberFormat="1" applyFont="1" applyBorder="1" applyAlignment="1">
      <alignment vertical="center"/>
    </xf>
    <xf numFmtId="178" fontId="16" fillId="0" borderId="0" xfId="1" applyNumberFormat="1" applyFont="1" applyBorder="1" applyAlignment="1">
      <alignment vertical="center"/>
    </xf>
    <xf numFmtId="177" fontId="16" fillId="0" borderId="26" xfId="1" applyNumberFormat="1" applyFont="1" applyBorder="1" applyAlignment="1">
      <alignment vertical="center"/>
    </xf>
    <xf numFmtId="178" fontId="16" fillId="0" borderId="20" xfId="1" applyNumberFormat="1" applyFont="1" applyBorder="1" applyAlignment="1">
      <alignment vertical="center"/>
    </xf>
    <xf numFmtId="38" fontId="16" fillId="0" borderId="0" xfId="1" applyFont="1" applyBorder="1" applyAlignment="1">
      <alignment horizontal="right" vertical="center"/>
    </xf>
    <xf numFmtId="178" fontId="16" fillId="0" borderId="0" xfId="1" applyNumberFormat="1" applyFont="1" applyBorder="1" applyAlignment="1">
      <alignment horizontal="right" vertical="center"/>
    </xf>
    <xf numFmtId="38" fontId="16" fillId="0" borderId="0" xfId="1" applyFont="1" applyAlignment="1">
      <alignment horizontal="right" vertical="center"/>
    </xf>
    <xf numFmtId="38" fontId="16" fillId="0" borderId="6" xfId="1" applyFont="1" applyBorder="1" applyAlignment="1">
      <alignment horizontal="center" vertical="center"/>
    </xf>
    <xf numFmtId="38" fontId="16" fillId="0" borderId="9" xfId="1" applyFont="1" applyBorder="1" applyAlignment="1">
      <alignment horizontal="right" vertical="center"/>
    </xf>
    <xf numFmtId="38" fontId="16" fillId="0" borderId="10" xfId="1" applyFont="1" applyBorder="1" applyAlignment="1">
      <alignment vertical="center"/>
    </xf>
    <xf numFmtId="38" fontId="16" fillId="0" borderId="11" xfId="1" applyFont="1" applyFill="1" applyBorder="1" applyAlignment="1">
      <alignment vertical="center"/>
    </xf>
    <xf numFmtId="38" fontId="16" fillId="0" borderId="11" xfId="1" applyFont="1" applyBorder="1" applyAlignment="1">
      <alignment vertical="center"/>
    </xf>
    <xf numFmtId="38" fontId="16" fillId="0" borderId="12" xfId="1" applyFont="1" applyBorder="1" applyAlignment="1">
      <alignment vertical="center"/>
    </xf>
    <xf numFmtId="38" fontId="16" fillId="0" borderId="13" xfId="1" applyFont="1" applyBorder="1" applyAlignment="1">
      <alignment horizontal="right" vertical="center"/>
    </xf>
    <xf numFmtId="38" fontId="16" fillId="0" borderId="14" xfId="1" applyFont="1" applyBorder="1" applyAlignment="1">
      <alignment vertical="center"/>
    </xf>
    <xf numFmtId="38" fontId="16" fillId="0" borderId="15" xfId="1" applyFont="1" applyFill="1" applyBorder="1" applyAlignment="1">
      <alignment vertical="center"/>
    </xf>
    <xf numFmtId="38" fontId="16" fillId="0" borderId="15" xfId="1" applyFont="1" applyBorder="1" applyAlignment="1">
      <alignment vertical="center"/>
    </xf>
    <xf numFmtId="38" fontId="16" fillId="0" borderId="16" xfId="1" applyFont="1" applyBorder="1" applyAlignment="1">
      <alignment vertical="center"/>
    </xf>
    <xf numFmtId="38" fontId="16" fillId="0" borderId="15" xfId="1" applyFont="1" applyBorder="1" applyAlignment="1">
      <alignment horizontal="right" vertical="center"/>
    </xf>
    <xf numFmtId="38" fontId="16" fillId="0" borderId="16" xfId="1" applyFont="1" applyBorder="1" applyAlignment="1">
      <alignment horizontal="right" vertical="center"/>
    </xf>
    <xf numFmtId="38" fontId="16" fillId="0" borderId="17" xfId="1" applyFont="1" applyBorder="1" applyAlignment="1">
      <alignment horizontal="right" vertical="center" wrapText="1"/>
    </xf>
    <xf numFmtId="38" fontId="16" fillId="0" borderId="26" xfId="1" applyFont="1" applyBorder="1" applyAlignment="1">
      <alignment horizontal="right" vertical="center"/>
    </xf>
    <xf numFmtId="176" fontId="16" fillId="0" borderId="0" xfId="0" applyFont="1">
      <alignment vertical="center"/>
    </xf>
    <xf numFmtId="38" fontId="16" fillId="0" borderId="23" xfId="1" applyFont="1" applyBorder="1" applyAlignment="1">
      <alignment horizontal="center" vertical="center"/>
    </xf>
    <xf numFmtId="38" fontId="16" fillId="0" borderId="25" xfId="1" applyFont="1" applyBorder="1" applyAlignment="1">
      <alignment horizontal="center" vertical="center"/>
    </xf>
    <xf numFmtId="38" fontId="16" fillId="0" borderId="11" xfId="1" applyFont="1" applyBorder="1" applyAlignment="1">
      <alignment horizontal="center" vertical="center"/>
    </xf>
    <xf numFmtId="38" fontId="16" fillId="0" borderId="15" xfId="1" applyFont="1" applyBorder="1" applyAlignment="1">
      <alignment horizontal="center" vertical="center"/>
    </xf>
    <xf numFmtId="38" fontId="16" fillId="0" borderId="15" xfId="1" applyFont="1" applyFill="1" applyBorder="1" applyAlignment="1">
      <alignment horizontal="right" vertical="center"/>
    </xf>
    <xf numFmtId="38" fontId="16" fillId="0" borderId="27" xfId="1" applyFont="1" applyBorder="1" applyAlignment="1">
      <alignment horizontal="right" vertical="center"/>
    </xf>
    <xf numFmtId="38" fontId="16" fillId="0" borderId="0" xfId="1" applyFont="1" applyBorder="1" applyAlignment="1">
      <alignment horizontal="center" vertical="center"/>
    </xf>
    <xf numFmtId="38" fontId="16" fillId="2" borderId="0" xfId="1" applyFont="1" applyFill="1" applyBorder="1" applyAlignment="1">
      <alignment vertical="center"/>
    </xf>
    <xf numFmtId="38" fontId="16" fillId="2" borderId="0" xfId="1" applyFont="1" applyFill="1" applyBorder="1" applyAlignment="1">
      <alignment horizontal="center" vertical="center"/>
    </xf>
    <xf numFmtId="38" fontId="16" fillId="0" borderId="0" xfId="1" applyFont="1" applyBorder="1" applyAlignment="1">
      <alignment vertical="center"/>
    </xf>
    <xf numFmtId="38" fontId="16" fillId="0" borderId="0" xfId="1" applyFont="1" applyBorder="1" applyAlignment="1">
      <alignment horizontal="left" vertical="center"/>
    </xf>
    <xf numFmtId="176" fontId="12" fillId="0" borderId="103" xfId="3" applyNumberFormat="1" applyFont="1" applyFill="1" applyBorder="1" applyAlignment="1">
      <alignment vertical="center"/>
    </xf>
    <xf numFmtId="184" fontId="12" fillId="0" borderId="104" xfId="3" applyNumberFormat="1" applyFont="1" applyFill="1" applyBorder="1" applyAlignment="1">
      <alignment vertical="center"/>
    </xf>
    <xf numFmtId="176" fontId="12" fillId="0" borderId="99" xfId="3" applyNumberFormat="1" applyFont="1" applyFill="1" applyBorder="1" applyAlignment="1">
      <alignment vertical="center"/>
    </xf>
    <xf numFmtId="184" fontId="12" fillId="0" borderId="93" xfId="3" applyNumberFormat="1" applyFont="1" applyFill="1" applyBorder="1" applyAlignment="1">
      <alignment vertical="center"/>
    </xf>
    <xf numFmtId="176" fontId="12" fillId="0" borderId="100" xfId="3" applyFont="1" applyFill="1" applyBorder="1" applyProtection="1">
      <alignment vertical="center"/>
      <protection locked="0"/>
    </xf>
    <xf numFmtId="184" fontId="12" fillId="0" borderId="48" xfId="3" applyNumberFormat="1" applyFont="1" applyBorder="1" applyAlignment="1">
      <alignment vertical="center"/>
    </xf>
    <xf numFmtId="176" fontId="12" fillId="0" borderId="101" xfId="3" applyFont="1" applyFill="1" applyBorder="1" applyProtection="1">
      <alignment vertical="center"/>
      <protection locked="0"/>
    </xf>
    <xf numFmtId="184" fontId="12" fillId="0" borderId="80" xfId="3" applyNumberFormat="1" applyFont="1" applyFill="1" applyBorder="1" applyAlignment="1">
      <alignment vertical="center"/>
    </xf>
    <xf numFmtId="184" fontId="12" fillId="0" borderId="80" xfId="3" applyNumberFormat="1" applyFont="1" applyBorder="1" applyAlignment="1">
      <alignment vertical="center"/>
    </xf>
    <xf numFmtId="176" fontId="12" fillId="0" borderId="102" xfId="3" applyFont="1" applyFill="1" applyBorder="1" applyProtection="1">
      <alignment vertical="center"/>
      <protection locked="0"/>
    </xf>
    <xf numFmtId="184" fontId="12" fillId="0" borderId="21" xfId="3" applyNumberFormat="1" applyFont="1" applyBorder="1" applyAlignment="1">
      <alignment vertical="center"/>
    </xf>
    <xf numFmtId="184" fontId="12" fillId="0" borderId="57" xfId="3" applyNumberFormat="1" applyFont="1" applyBorder="1" applyAlignment="1">
      <alignment vertical="center"/>
    </xf>
    <xf numFmtId="184" fontId="12" fillId="0" borderId="58" xfId="3" applyNumberFormat="1" applyFont="1" applyBorder="1" applyAlignment="1">
      <alignment vertical="center"/>
    </xf>
    <xf numFmtId="184" fontId="12" fillId="0" borderId="59" xfId="3" applyNumberFormat="1" applyFont="1" applyBorder="1" applyAlignment="1">
      <alignment vertical="center"/>
    </xf>
    <xf numFmtId="184" fontId="12" fillId="0" borderId="56" xfId="3" applyNumberFormat="1" applyFont="1" applyBorder="1" applyAlignment="1">
      <alignment vertical="center"/>
    </xf>
    <xf numFmtId="176" fontId="12" fillId="0" borderId="88" xfId="3" applyFont="1" applyBorder="1" applyAlignment="1">
      <alignment vertical="center" wrapText="1"/>
    </xf>
    <xf numFmtId="184" fontId="12" fillId="0" borderId="60" xfId="3" applyNumberFormat="1" applyFont="1" applyBorder="1" applyAlignment="1">
      <alignment vertical="center"/>
    </xf>
    <xf numFmtId="181" fontId="16" fillId="0" borderId="19" xfId="0" applyNumberFormat="1" applyFont="1" applyBorder="1" applyAlignment="1">
      <alignment vertical="center"/>
    </xf>
    <xf numFmtId="181" fontId="16" fillId="0" borderId="20" xfId="0" applyNumberFormat="1" applyFont="1" applyBorder="1" applyAlignment="1">
      <alignment vertical="center"/>
    </xf>
    <xf numFmtId="177" fontId="16" fillId="0" borderId="20" xfId="0" applyNumberFormat="1" applyFont="1" applyBorder="1" applyAlignment="1">
      <alignment horizontal="right" vertical="center"/>
    </xf>
    <xf numFmtId="181" fontId="16" fillId="0" borderId="21" xfId="0" applyNumberFormat="1" applyFont="1" applyBorder="1" applyAlignment="1">
      <alignment horizontal="right" vertical="center"/>
    </xf>
    <xf numFmtId="176" fontId="12" fillId="0" borderId="53" xfId="3" applyFont="1" applyBorder="1" applyAlignment="1">
      <alignment horizontal="center" vertical="center"/>
    </xf>
    <xf numFmtId="176" fontId="12" fillId="0" borderId="54" xfId="3" applyFont="1" applyBorder="1" applyAlignment="1">
      <alignment horizontal="center" vertical="center"/>
    </xf>
    <xf numFmtId="0" fontId="12" fillId="0" borderId="55" xfId="7" applyFont="1" applyBorder="1" applyAlignment="1">
      <alignment horizontal="center" vertical="center" textRotation="255"/>
    </xf>
    <xf numFmtId="0" fontId="12" fillId="0" borderId="35" xfId="7" applyFont="1" applyBorder="1" applyAlignment="1">
      <alignment horizontal="center" vertical="center" textRotation="255"/>
    </xf>
    <xf numFmtId="0" fontId="12" fillId="0" borderId="61" xfId="3" applyNumberFormat="1" applyFont="1" applyFill="1" applyBorder="1" applyAlignment="1">
      <alignment horizontal="center" vertical="center" shrinkToFit="1"/>
    </xf>
    <xf numFmtId="0" fontId="12" fillId="0" borderId="62" xfId="3" applyNumberFormat="1" applyFont="1" applyFill="1" applyBorder="1" applyAlignment="1">
      <alignment horizontal="center" vertical="center" shrinkToFit="1"/>
    </xf>
    <xf numFmtId="176" fontId="12" fillId="0" borderId="2" xfId="3" applyFont="1" applyBorder="1" applyAlignment="1">
      <alignment horizontal="center" vertical="center"/>
    </xf>
    <xf numFmtId="176" fontId="12" fillId="0" borderId="3" xfId="3" applyFont="1" applyBorder="1" applyAlignment="1">
      <alignment horizontal="center" vertical="center"/>
    </xf>
    <xf numFmtId="176" fontId="12" fillId="0" borderId="52" xfId="3" applyFont="1" applyBorder="1" applyAlignment="1">
      <alignment horizontal="center" vertical="center"/>
    </xf>
    <xf numFmtId="176" fontId="12" fillId="0" borderId="55" xfId="3" applyFont="1" applyBorder="1" applyAlignment="1">
      <alignment horizontal="center" vertical="center"/>
    </xf>
    <xf numFmtId="176" fontId="12" fillId="0" borderId="6" xfId="3" applyFont="1" applyBorder="1" applyAlignment="1">
      <alignment horizontal="center" vertical="center"/>
    </xf>
    <xf numFmtId="176" fontId="12" fillId="0" borderId="53" xfId="3" applyFont="1" applyBorder="1" applyAlignment="1">
      <alignment vertical="center"/>
    </xf>
    <xf numFmtId="176" fontId="12" fillId="0" borderId="64" xfId="3" applyFont="1" applyBorder="1" applyAlignment="1">
      <alignment horizontal="center" vertical="center"/>
    </xf>
    <xf numFmtId="176" fontId="12" fillId="0" borderId="1" xfId="3" applyFont="1" applyBorder="1" applyAlignment="1">
      <alignment horizontal="center" vertical="center"/>
    </xf>
    <xf numFmtId="176" fontId="12" fillId="0" borderId="5" xfId="3" applyFont="1" applyBorder="1" applyAlignment="1">
      <alignment horizontal="center" vertical="center"/>
    </xf>
    <xf numFmtId="176" fontId="12" fillId="0" borderId="61" xfId="3" applyFont="1" applyFill="1" applyBorder="1" applyAlignment="1">
      <alignment horizontal="center" vertical="center" shrinkToFit="1"/>
    </xf>
    <xf numFmtId="176" fontId="12" fillId="0" borderId="62" xfId="3" applyFont="1" applyFill="1" applyBorder="1" applyAlignment="1">
      <alignment horizontal="center" vertical="center" shrinkToFit="1"/>
    </xf>
    <xf numFmtId="0" fontId="12" fillId="0" borderId="35" xfId="5" applyFont="1" applyBorder="1" applyAlignment="1">
      <alignment vertical="center"/>
    </xf>
    <xf numFmtId="0" fontId="12" fillId="0" borderId="6" xfId="5" applyFont="1" applyBorder="1" applyAlignment="1">
      <alignment vertical="center"/>
    </xf>
    <xf numFmtId="176" fontId="12" fillId="0" borderId="55" xfId="3" applyFont="1" applyFill="1" applyBorder="1" applyAlignment="1">
      <alignment vertical="center" shrinkToFit="1"/>
    </xf>
    <xf numFmtId="176" fontId="12" fillId="0" borderId="6" xfId="3" applyFont="1" applyFill="1" applyBorder="1" applyAlignment="1">
      <alignment vertical="center" shrinkToFit="1"/>
    </xf>
    <xf numFmtId="176" fontId="12" fillId="0" borderId="35" xfId="3" applyFont="1" applyFill="1" applyBorder="1" applyAlignment="1">
      <alignment vertical="center" shrinkToFit="1"/>
    </xf>
    <xf numFmtId="0" fontId="12" fillId="0" borderId="52" xfId="5" applyFont="1" applyBorder="1" applyAlignment="1">
      <alignment horizontal="center" vertical="center"/>
    </xf>
    <xf numFmtId="0" fontId="12" fillId="0" borderId="53" xfId="5" applyFont="1" applyBorder="1" applyAlignment="1">
      <alignment horizontal="center" vertical="center"/>
    </xf>
    <xf numFmtId="0" fontId="12" fillId="0" borderId="55" xfId="5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176" fontId="12" fillId="0" borderId="49" xfId="3" applyFont="1" applyFill="1" applyBorder="1" applyAlignment="1">
      <alignment horizontal="center" vertical="center"/>
    </xf>
    <xf numFmtId="176" fontId="12" fillId="0" borderId="50" xfId="3" applyFont="1" applyFill="1" applyBorder="1" applyAlignment="1">
      <alignment horizontal="center" vertical="center"/>
    </xf>
    <xf numFmtId="176" fontId="12" fillId="0" borderId="6" xfId="3" applyFont="1" applyFill="1" applyBorder="1" applyAlignment="1">
      <alignment horizontal="center" vertical="center"/>
    </xf>
    <xf numFmtId="179" fontId="16" fillId="0" borderId="35" xfId="0" applyNumberFormat="1" applyFont="1" applyBorder="1" applyAlignment="1">
      <alignment horizontal="center" vertical="center"/>
    </xf>
    <xf numFmtId="179" fontId="16" fillId="0" borderId="5" xfId="0" applyNumberFormat="1" applyFont="1" applyBorder="1" applyAlignment="1">
      <alignment horizontal="center" vertical="center"/>
    </xf>
    <xf numFmtId="179" fontId="16" fillId="0" borderId="17" xfId="0" applyNumberFormat="1" applyFont="1" applyBorder="1" applyAlignment="1">
      <alignment horizontal="center" vertical="center"/>
    </xf>
    <xf numFmtId="179" fontId="16" fillId="0" borderId="18" xfId="0" applyNumberFormat="1" applyFont="1" applyBorder="1" applyAlignment="1">
      <alignment horizontal="center" vertical="center"/>
    </xf>
    <xf numFmtId="38" fontId="16" fillId="0" borderId="1" xfId="1" applyFont="1" applyBorder="1" applyAlignment="1">
      <alignment horizontal="center" vertical="center" justifyLastLine="1"/>
    </xf>
    <xf numFmtId="38" fontId="16" fillId="0" borderId="5" xfId="1" applyFont="1" applyBorder="1" applyAlignment="1">
      <alignment horizontal="center" vertical="center" justifyLastLine="1"/>
    </xf>
    <xf numFmtId="38" fontId="16" fillId="0" borderId="2" xfId="1" applyFont="1" applyBorder="1" applyAlignment="1">
      <alignment horizontal="center" vertical="center"/>
    </xf>
    <xf numFmtId="38" fontId="16" fillId="0" borderId="3" xfId="1" applyFont="1" applyBorder="1" applyAlignment="1">
      <alignment horizontal="center" vertical="center"/>
    </xf>
    <xf numFmtId="38" fontId="16" fillId="0" borderId="4" xfId="1" applyFont="1" applyBorder="1" applyAlignment="1">
      <alignment horizontal="center" vertical="center"/>
    </xf>
    <xf numFmtId="38" fontId="16" fillId="0" borderId="0" xfId="1" applyFont="1" applyBorder="1" applyAlignment="1">
      <alignment horizontal="left" vertical="center"/>
    </xf>
    <xf numFmtId="38" fontId="16" fillId="0" borderId="2" xfId="1" applyFont="1" applyBorder="1" applyAlignment="1">
      <alignment horizontal="center" vertical="center" justifyLastLine="1"/>
    </xf>
    <xf numFmtId="38" fontId="16" fillId="0" borderId="3" xfId="1" applyFont="1" applyBorder="1" applyAlignment="1">
      <alignment horizontal="center" vertical="center" justifyLastLine="1"/>
    </xf>
    <xf numFmtId="38" fontId="16" fillId="0" borderId="4" xfId="1" applyFont="1" applyBorder="1" applyAlignment="1">
      <alignment horizontal="center" vertical="center" justifyLastLine="1"/>
    </xf>
    <xf numFmtId="177" fontId="16" fillId="0" borderId="15" xfId="1" applyNumberFormat="1" applyFont="1" applyFill="1" applyBorder="1" applyAlignment="1">
      <alignment vertical="center"/>
    </xf>
    <xf numFmtId="177" fontId="16" fillId="0" borderId="16" xfId="1" applyNumberFormat="1" applyFont="1" applyFill="1" applyBorder="1" applyAlignment="1">
      <alignment vertical="center"/>
    </xf>
    <xf numFmtId="38" fontId="16" fillId="0" borderId="18" xfId="1" applyFont="1" applyBorder="1" applyAlignment="1">
      <alignment horizontal="right" vertical="center"/>
    </xf>
    <xf numFmtId="177" fontId="16" fillId="0" borderId="19" xfId="1" applyNumberFormat="1" applyFont="1" applyBorder="1" applyAlignment="1">
      <alignment vertical="center"/>
    </xf>
    <xf numFmtId="177" fontId="16" fillId="0" borderId="20" xfId="1" applyNumberFormat="1" applyFont="1" applyBorder="1" applyAlignment="1">
      <alignment vertical="center"/>
    </xf>
    <xf numFmtId="178" fontId="16" fillId="0" borderId="20" xfId="1" applyNumberFormat="1" applyFont="1" applyBorder="1" applyAlignment="1">
      <alignment horizontal="right" vertical="center"/>
    </xf>
    <xf numFmtId="177" fontId="16" fillId="0" borderId="20" xfId="1" applyNumberFormat="1" applyFont="1" applyFill="1" applyBorder="1" applyAlignment="1">
      <alignment vertical="center"/>
    </xf>
    <xf numFmtId="177" fontId="16" fillId="0" borderId="21" xfId="1" applyNumberFormat="1" applyFont="1" applyFill="1" applyBorder="1" applyAlignment="1">
      <alignment vertical="center"/>
    </xf>
    <xf numFmtId="38" fontId="16" fillId="0" borderId="20" xfId="1" applyFont="1" applyBorder="1" applyAlignment="1">
      <alignment horizontal="center" vertical="center"/>
    </xf>
    <xf numFmtId="38" fontId="16" fillId="0" borderId="20" xfId="1" applyFont="1" applyFill="1" applyBorder="1" applyAlignment="1">
      <alignment horizontal="right" vertical="center"/>
    </xf>
    <xf numFmtId="38" fontId="16" fillId="0" borderId="20" xfId="1" applyFont="1" applyBorder="1" applyAlignment="1">
      <alignment horizontal="right" vertical="center"/>
    </xf>
    <xf numFmtId="38" fontId="16" fillId="0" borderId="92" xfId="1" applyFont="1" applyBorder="1" applyAlignment="1">
      <alignment horizontal="right" vertical="center"/>
    </xf>
    <xf numFmtId="38" fontId="16" fillId="0" borderId="18" xfId="1" applyFont="1" applyBorder="1" applyAlignment="1">
      <alignment horizontal="right" vertical="center" wrapText="1"/>
    </xf>
  </cellXfs>
  <cellStyles count="8">
    <cellStyle name="ハイパーリンク" xfId="2" builtinId="8"/>
    <cellStyle name="桁区切り" xfId="1" builtinId="6"/>
    <cellStyle name="標準" xfId="0" builtinId="0"/>
    <cellStyle name="標準 2" xfId="4"/>
    <cellStyle name="標準 3" xfId="5"/>
    <cellStyle name="標準 4" xfId="6"/>
    <cellStyle name="標準 5" xfId="7"/>
    <cellStyle name="標準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2402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172402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9"/>
  <sheetViews>
    <sheetView tabSelected="1" view="pageBreakPreview" zoomScaleNormal="100" zoomScaleSheetLayoutView="100" workbookViewId="0">
      <pane xSplit="2" topLeftCell="C1" activePane="topRight" state="frozen"/>
      <selection activeCell="AI32" sqref="AI32"/>
      <selection pane="topRight"/>
    </sheetView>
  </sheetViews>
  <sheetFormatPr defaultColWidth="9" defaultRowHeight="13"/>
  <cols>
    <col min="1" max="1" width="2.90625" style="25" customWidth="1"/>
    <col min="2" max="2" width="17.6328125" style="25" customWidth="1"/>
    <col min="3" max="3" width="11.453125" style="25" hidden="1" customWidth="1"/>
    <col min="4" max="4" width="7.08984375" style="25" hidden="1" customWidth="1"/>
    <col min="5" max="5" width="11.453125" style="25" hidden="1" customWidth="1"/>
    <col min="6" max="6" width="7.08984375" style="25" hidden="1" customWidth="1"/>
    <col min="7" max="7" width="11.453125" style="25" hidden="1" customWidth="1"/>
    <col min="8" max="8" width="7.08984375" style="25" hidden="1" customWidth="1"/>
    <col min="9" max="9" width="11.453125" style="25" hidden="1" customWidth="1"/>
    <col min="10" max="10" width="7.08984375" style="25" hidden="1" customWidth="1"/>
    <col min="11" max="11" width="11.453125" style="25" hidden="1" customWidth="1"/>
    <col min="12" max="12" width="7.08984375" style="25" hidden="1" customWidth="1"/>
    <col min="13" max="13" width="11.453125" style="25" hidden="1" customWidth="1"/>
    <col min="14" max="14" width="7.08984375" style="25" hidden="1" customWidth="1"/>
    <col min="15" max="15" width="11.453125" style="25" hidden="1" customWidth="1"/>
    <col min="16" max="16" width="7.08984375" style="25" hidden="1" customWidth="1"/>
    <col min="17" max="17" width="9.6328125" style="25" hidden="1" customWidth="1"/>
    <col min="18" max="18" width="5.6328125" style="25" hidden="1" customWidth="1"/>
    <col min="19" max="19" width="9.6328125" style="25" hidden="1" customWidth="1"/>
    <col min="20" max="20" width="5.6328125" style="25" hidden="1" customWidth="1"/>
    <col min="21" max="21" width="9.453125" style="25" customWidth="1"/>
    <col min="22" max="22" width="5.6328125" style="25" customWidth="1"/>
    <col min="23" max="23" width="9.453125" style="25" customWidth="1"/>
    <col min="24" max="24" width="5.6328125" style="25" customWidth="1"/>
    <col min="25" max="25" width="9.453125" style="25" customWidth="1"/>
    <col min="26" max="26" width="5.6328125" style="25" customWidth="1"/>
    <col min="27" max="27" width="9.453125" style="25" customWidth="1"/>
    <col min="28" max="28" width="5.6328125" style="25" customWidth="1"/>
    <col min="29" max="29" width="9.453125" style="25" customWidth="1"/>
    <col min="30" max="30" width="5.6328125" style="25" customWidth="1"/>
    <col min="31" max="31" width="9.453125" style="25" customWidth="1"/>
    <col min="32" max="32" width="5.6328125" style="25" customWidth="1"/>
    <col min="33" max="33" width="9.453125" style="25" customWidth="1"/>
    <col min="34" max="34" width="5.6328125" style="25" customWidth="1"/>
    <col min="35" max="35" width="9.453125" style="25" customWidth="1"/>
    <col min="36" max="36" width="5.6328125" style="25" customWidth="1"/>
    <col min="37" max="16384" width="9" style="25"/>
  </cols>
  <sheetData>
    <row r="1" spans="1:36" ht="24" customHeight="1">
      <c r="A1" s="6" t="s">
        <v>151</v>
      </c>
      <c r="B1" s="6"/>
    </row>
    <row r="2" spans="1:36" s="1" customFormat="1" ht="20" customHeight="1" thickBot="1">
      <c r="A2" s="44"/>
      <c r="B2" s="45"/>
      <c r="C2" s="46"/>
      <c r="D2" s="46"/>
      <c r="E2" s="46"/>
      <c r="F2" s="46"/>
      <c r="G2" s="46"/>
      <c r="H2" s="46"/>
      <c r="I2" s="44"/>
      <c r="J2" s="16"/>
      <c r="K2" s="44"/>
      <c r="L2" s="16"/>
      <c r="M2" s="44"/>
      <c r="N2" s="16"/>
      <c r="O2" s="16"/>
      <c r="P2" s="16"/>
      <c r="Q2" s="16"/>
      <c r="R2" s="16"/>
      <c r="S2" s="16"/>
      <c r="T2" s="16"/>
      <c r="U2" s="44"/>
      <c r="V2" s="16"/>
      <c r="W2" s="44"/>
      <c r="X2" s="16"/>
      <c r="Y2" s="44"/>
      <c r="Z2" s="16"/>
      <c r="AA2" s="44"/>
      <c r="AB2" s="16"/>
      <c r="AC2" s="44"/>
      <c r="AD2" s="16"/>
      <c r="AE2" s="44"/>
      <c r="AF2" s="16"/>
      <c r="AG2" s="44"/>
      <c r="AH2" s="16"/>
      <c r="AI2" s="44"/>
      <c r="AJ2" s="16" t="s">
        <v>105</v>
      </c>
    </row>
    <row r="3" spans="1:36" s="1" customFormat="1" ht="17.5" customHeight="1">
      <c r="A3" s="329" t="s">
        <v>152</v>
      </c>
      <c r="B3" s="321"/>
      <c r="C3" s="321" t="s">
        <v>107</v>
      </c>
      <c r="D3" s="332"/>
      <c r="E3" s="321" t="s">
        <v>108</v>
      </c>
      <c r="F3" s="332"/>
      <c r="G3" s="321" t="s">
        <v>109</v>
      </c>
      <c r="H3" s="332"/>
      <c r="I3" s="321" t="s">
        <v>110</v>
      </c>
      <c r="J3" s="332"/>
      <c r="K3" s="321" t="s">
        <v>111</v>
      </c>
      <c r="L3" s="332"/>
      <c r="M3" s="321" t="s">
        <v>112</v>
      </c>
      <c r="N3" s="332"/>
      <c r="O3" s="327" t="s">
        <v>195</v>
      </c>
      <c r="P3" s="328"/>
      <c r="Q3" s="327" t="s">
        <v>196</v>
      </c>
      <c r="R3" s="328"/>
      <c r="S3" s="327" t="s">
        <v>197</v>
      </c>
      <c r="T3" s="328"/>
      <c r="U3" s="321" t="s">
        <v>116</v>
      </c>
      <c r="V3" s="327"/>
      <c r="W3" s="321" t="s">
        <v>181</v>
      </c>
      <c r="X3" s="327"/>
      <c r="Y3" s="321" t="s">
        <v>182</v>
      </c>
      <c r="Z3" s="327"/>
      <c r="AA3" s="321" t="s">
        <v>198</v>
      </c>
      <c r="AB3" s="321"/>
      <c r="AC3" s="328" t="s">
        <v>224</v>
      </c>
      <c r="AD3" s="327"/>
      <c r="AE3" s="321" t="s">
        <v>228</v>
      </c>
      <c r="AF3" s="322"/>
      <c r="AG3" s="321" t="s">
        <v>233</v>
      </c>
      <c r="AH3" s="322"/>
      <c r="AI3" s="321" t="s">
        <v>234</v>
      </c>
      <c r="AJ3" s="322"/>
    </row>
    <row r="4" spans="1:36" s="1" customFormat="1" ht="17.5" customHeight="1">
      <c r="A4" s="330"/>
      <c r="B4" s="331"/>
      <c r="C4" s="47" t="s">
        <v>117</v>
      </c>
      <c r="D4" s="47" t="s">
        <v>118</v>
      </c>
      <c r="E4" s="47" t="s">
        <v>117</v>
      </c>
      <c r="F4" s="47" t="s">
        <v>118</v>
      </c>
      <c r="G4" s="47" t="s">
        <v>117</v>
      </c>
      <c r="H4" s="47" t="s">
        <v>118</v>
      </c>
      <c r="I4" s="47" t="s">
        <v>117</v>
      </c>
      <c r="J4" s="47" t="s">
        <v>118</v>
      </c>
      <c r="K4" s="47" t="s">
        <v>117</v>
      </c>
      <c r="L4" s="47" t="s">
        <v>118</v>
      </c>
      <c r="M4" s="47" t="s">
        <v>117</v>
      </c>
      <c r="N4" s="47" t="s">
        <v>118</v>
      </c>
      <c r="O4" s="47" t="s">
        <v>117</v>
      </c>
      <c r="P4" s="47" t="s">
        <v>118</v>
      </c>
      <c r="Q4" s="47" t="s">
        <v>117</v>
      </c>
      <c r="R4" s="47" t="s">
        <v>118</v>
      </c>
      <c r="S4" s="47" t="s">
        <v>117</v>
      </c>
      <c r="T4" s="47" t="s">
        <v>118</v>
      </c>
      <c r="U4" s="47" t="s">
        <v>117</v>
      </c>
      <c r="V4" s="48" t="s">
        <v>118</v>
      </c>
      <c r="W4" s="47" t="s">
        <v>117</v>
      </c>
      <c r="X4" s="48" t="s">
        <v>118</v>
      </c>
      <c r="Y4" s="47" t="s">
        <v>117</v>
      </c>
      <c r="Z4" s="48" t="s">
        <v>118</v>
      </c>
      <c r="AA4" s="47" t="s">
        <v>117</v>
      </c>
      <c r="AB4" s="47" t="s">
        <v>118</v>
      </c>
      <c r="AC4" s="49" t="s">
        <v>117</v>
      </c>
      <c r="AD4" s="48" t="s">
        <v>118</v>
      </c>
      <c r="AE4" s="47" t="s">
        <v>117</v>
      </c>
      <c r="AF4" s="50" t="s">
        <v>118</v>
      </c>
      <c r="AG4" s="47" t="s">
        <v>117</v>
      </c>
      <c r="AH4" s="50" t="s">
        <v>118</v>
      </c>
      <c r="AI4" s="47" t="s">
        <v>117</v>
      </c>
      <c r="AJ4" s="50" t="s">
        <v>118</v>
      </c>
    </row>
    <row r="5" spans="1:36" s="1" customFormat="1" ht="17.5" customHeight="1">
      <c r="A5" s="323" t="s">
        <v>153</v>
      </c>
      <c r="B5" s="51" t="s">
        <v>154</v>
      </c>
      <c r="C5" s="52">
        <v>12409667</v>
      </c>
      <c r="D5" s="53">
        <v>19.7</v>
      </c>
      <c r="E5" s="52">
        <v>12151574</v>
      </c>
      <c r="F5" s="53">
        <v>18.5</v>
      </c>
      <c r="G5" s="52">
        <v>12015411</v>
      </c>
      <c r="H5" s="53">
        <v>19.3</v>
      </c>
      <c r="I5" s="52">
        <v>12084859</v>
      </c>
      <c r="J5" s="53">
        <v>18.600000000000001</v>
      </c>
      <c r="K5" s="52">
        <v>12042880</v>
      </c>
      <c r="L5" s="53">
        <v>19</v>
      </c>
      <c r="M5" s="52">
        <v>12229920</v>
      </c>
      <c r="N5" s="53">
        <v>19.2</v>
      </c>
      <c r="O5" s="52">
        <v>12323114</v>
      </c>
      <c r="P5" s="53">
        <v>18.2</v>
      </c>
      <c r="Q5" s="52">
        <v>12272398</v>
      </c>
      <c r="R5" s="53">
        <v>17.399999999999999</v>
      </c>
      <c r="S5" s="52">
        <v>12501536</v>
      </c>
      <c r="T5" s="53">
        <v>16.3</v>
      </c>
      <c r="U5" s="52">
        <v>12678019</v>
      </c>
      <c r="V5" s="54">
        <v>18.100000000000001</v>
      </c>
      <c r="W5" s="52">
        <v>12571487</v>
      </c>
      <c r="X5" s="54">
        <v>17.100000000000001</v>
      </c>
      <c r="Y5" s="52">
        <v>12806272</v>
      </c>
      <c r="Z5" s="54">
        <v>18.2</v>
      </c>
      <c r="AA5" s="52">
        <v>12812879</v>
      </c>
      <c r="AB5" s="53">
        <f>14.2+0.1</f>
        <v>14.299999999999999</v>
      </c>
      <c r="AC5" s="55">
        <v>12740106</v>
      </c>
      <c r="AD5" s="54">
        <v>14.6</v>
      </c>
      <c r="AE5" s="52">
        <v>13105069</v>
      </c>
      <c r="AF5" s="56">
        <v>15.3</v>
      </c>
      <c r="AG5" s="52">
        <v>13204079</v>
      </c>
      <c r="AH5" s="56">
        <v>15.5</v>
      </c>
      <c r="AI5" s="52">
        <v>12919256</v>
      </c>
      <c r="AJ5" s="56">
        <v>14.5</v>
      </c>
    </row>
    <row r="6" spans="1:36" s="1" customFormat="1" ht="17.5" customHeight="1">
      <c r="A6" s="323"/>
      <c r="B6" s="57" t="s">
        <v>155</v>
      </c>
      <c r="C6" s="58">
        <v>936945</v>
      </c>
      <c r="D6" s="59">
        <v>1.5</v>
      </c>
      <c r="E6" s="58">
        <v>956989</v>
      </c>
      <c r="F6" s="59">
        <v>1.5</v>
      </c>
      <c r="G6" s="58">
        <v>906740</v>
      </c>
      <c r="H6" s="59">
        <v>1.4</v>
      </c>
      <c r="I6" s="58">
        <v>917337</v>
      </c>
      <c r="J6" s="59">
        <v>1.4</v>
      </c>
      <c r="K6" s="58">
        <v>925672</v>
      </c>
      <c r="L6" s="59">
        <v>1.5</v>
      </c>
      <c r="M6" s="58">
        <v>922542</v>
      </c>
      <c r="N6" s="59">
        <v>1.4</v>
      </c>
      <c r="O6" s="58">
        <v>910184</v>
      </c>
      <c r="P6" s="59">
        <v>1.3</v>
      </c>
      <c r="Q6" s="58">
        <v>889737</v>
      </c>
      <c r="R6" s="59">
        <v>1.3</v>
      </c>
      <c r="S6" s="58">
        <v>665345</v>
      </c>
      <c r="T6" s="59">
        <v>0.9</v>
      </c>
      <c r="U6" s="58">
        <v>707966</v>
      </c>
      <c r="V6" s="60">
        <v>1</v>
      </c>
      <c r="W6" s="58">
        <v>658730</v>
      </c>
      <c r="X6" s="60">
        <v>0.9</v>
      </c>
      <c r="Y6" s="58">
        <v>562706</v>
      </c>
      <c r="Z6" s="60">
        <v>0.8</v>
      </c>
      <c r="AA6" s="58">
        <v>410117</v>
      </c>
      <c r="AB6" s="59">
        <v>0.5</v>
      </c>
      <c r="AC6" s="61">
        <v>420722</v>
      </c>
      <c r="AD6" s="60">
        <v>0.5</v>
      </c>
      <c r="AE6" s="58">
        <v>432498</v>
      </c>
      <c r="AF6" s="62">
        <v>0.5</v>
      </c>
      <c r="AG6" s="58">
        <v>651978</v>
      </c>
      <c r="AH6" s="62">
        <v>0.8</v>
      </c>
      <c r="AI6" s="58">
        <v>430083</v>
      </c>
      <c r="AJ6" s="62">
        <v>0.5</v>
      </c>
    </row>
    <row r="7" spans="1:36" s="1" customFormat="1" ht="17.5" customHeight="1">
      <c r="A7" s="323"/>
      <c r="B7" s="57" t="s">
        <v>156</v>
      </c>
      <c r="C7" s="58">
        <v>1265655</v>
      </c>
      <c r="D7" s="59">
        <v>2</v>
      </c>
      <c r="E7" s="58">
        <v>1305592</v>
      </c>
      <c r="F7" s="59">
        <v>2</v>
      </c>
      <c r="G7" s="58">
        <v>1235696</v>
      </c>
      <c r="H7" s="59">
        <v>2</v>
      </c>
      <c r="I7" s="58">
        <v>1290913</v>
      </c>
      <c r="J7" s="59">
        <v>2</v>
      </c>
      <c r="K7" s="58">
        <v>1296640</v>
      </c>
      <c r="L7" s="59">
        <v>2</v>
      </c>
      <c r="M7" s="58">
        <v>1302355</v>
      </c>
      <c r="N7" s="59">
        <v>2</v>
      </c>
      <c r="O7" s="58">
        <v>1338157</v>
      </c>
      <c r="P7" s="59">
        <v>2</v>
      </c>
      <c r="Q7" s="58">
        <v>1310206</v>
      </c>
      <c r="R7" s="59">
        <v>1.9</v>
      </c>
      <c r="S7" s="58">
        <v>1291118</v>
      </c>
      <c r="T7" s="59">
        <v>1.7</v>
      </c>
      <c r="U7" s="58">
        <v>1311423</v>
      </c>
      <c r="V7" s="60">
        <v>1.9</v>
      </c>
      <c r="W7" s="58">
        <v>1342900</v>
      </c>
      <c r="X7" s="60">
        <v>1.8</v>
      </c>
      <c r="Y7" s="58">
        <v>1335614</v>
      </c>
      <c r="Z7" s="60">
        <v>1.9</v>
      </c>
      <c r="AA7" s="58">
        <v>1205445</v>
      </c>
      <c r="AB7" s="59">
        <f>1.3+0.1</f>
        <v>1.4000000000000001</v>
      </c>
      <c r="AC7" s="61">
        <v>1174634</v>
      </c>
      <c r="AD7" s="60">
        <v>1.3</v>
      </c>
      <c r="AE7" s="58">
        <v>1254606</v>
      </c>
      <c r="AF7" s="62">
        <v>1.5</v>
      </c>
      <c r="AG7" s="58">
        <v>1178595</v>
      </c>
      <c r="AH7" s="62">
        <v>1.4</v>
      </c>
      <c r="AI7" s="58">
        <v>1214262</v>
      </c>
      <c r="AJ7" s="62">
        <v>1.4</v>
      </c>
    </row>
    <row r="8" spans="1:36" s="1" customFormat="1" ht="17.5" customHeight="1">
      <c r="A8" s="323"/>
      <c r="B8" s="57" t="s">
        <v>157</v>
      </c>
      <c r="C8" s="58">
        <v>479753</v>
      </c>
      <c r="D8" s="59">
        <v>0.8</v>
      </c>
      <c r="E8" s="58">
        <v>127821</v>
      </c>
      <c r="F8" s="59">
        <v>0.2</v>
      </c>
      <c r="G8" s="58">
        <v>299625</v>
      </c>
      <c r="H8" s="59">
        <v>0.5</v>
      </c>
      <c r="I8" s="58">
        <v>214624</v>
      </c>
      <c r="J8" s="59">
        <v>0.3</v>
      </c>
      <c r="K8" s="58">
        <v>218393</v>
      </c>
      <c r="L8" s="59">
        <v>0.3</v>
      </c>
      <c r="M8" s="58">
        <v>223907</v>
      </c>
      <c r="N8" s="59">
        <v>0.4</v>
      </c>
      <c r="O8" s="58">
        <v>680855</v>
      </c>
      <c r="P8" s="59">
        <v>1</v>
      </c>
      <c r="Q8" s="58">
        <v>199271</v>
      </c>
      <c r="R8" s="59">
        <v>0.3</v>
      </c>
      <c r="S8" s="58">
        <v>761765</v>
      </c>
      <c r="T8" s="59">
        <v>1</v>
      </c>
      <c r="U8" s="58">
        <v>203572</v>
      </c>
      <c r="V8" s="60">
        <v>0.3</v>
      </c>
      <c r="W8" s="58">
        <v>104785</v>
      </c>
      <c r="X8" s="60">
        <v>0.1</v>
      </c>
      <c r="Y8" s="58">
        <v>115495</v>
      </c>
      <c r="Z8" s="60">
        <v>0.2</v>
      </c>
      <c r="AA8" s="58">
        <v>97132</v>
      </c>
      <c r="AB8" s="59">
        <v>0.1</v>
      </c>
      <c r="AC8" s="61">
        <v>134562</v>
      </c>
      <c r="AD8" s="60">
        <v>0.2</v>
      </c>
      <c r="AE8" s="58">
        <v>152574</v>
      </c>
      <c r="AF8" s="62">
        <v>0.2</v>
      </c>
      <c r="AG8" s="58">
        <v>161387</v>
      </c>
      <c r="AH8" s="62">
        <v>0.2</v>
      </c>
      <c r="AI8" s="58">
        <v>147400</v>
      </c>
      <c r="AJ8" s="62">
        <v>0.2</v>
      </c>
    </row>
    <row r="9" spans="1:36" s="1" customFormat="1" ht="17.5" customHeight="1">
      <c r="A9" s="323"/>
      <c r="B9" s="57" t="s">
        <v>158</v>
      </c>
      <c r="C9" s="58">
        <v>48354</v>
      </c>
      <c r="D9" s="59">
        <v>0.1</v>
      </c>
      <c r="E9" s="58">
        <v>28141</v>
      </c>
      <c r="F9" s="59">
        <v>0</v>
      </c>
      <c r="G9" s="58">
        <v>108486</v>
      </c>
      <c r="H9" s="59">
        <v>0.2</v>
      </c>
      <c r="I9" s="58">
        <v>83797</v>
      </c>
      <c r="J9" s="59">
        <v>0.1</v>
      </c>
      <c r="K9" s="58">
        <v>41940</v>
      </c>
      <c r="L9" s="59">
        <v>0.1</v>
      </c>
      <c r="M9" s="58">
        <v>15693</v>
      </c>
      <c r="N9" s="59">
        <v>0</v>
      </c>
      <c r="O9" s="58">
        <v>33393</v>
      </c>
      <c r="P9" s="59">
        <v>0</v>
      </c>
      <c r="Q9" s="58">
        <v>106492</v>
      </c>
      <c r="R9" s="59">
        <v>0.1</v>
      </c>
      <c r="S9" s="58">
        <v>1944306</v>
      </c>
      <c r="T9" s="59">
        <v>2.5</v>
      </c>
      <c r="U9" s="58">
        <v>4394375</v>
      </c>
      <c r="V9" s="60">
        <v>6.3</v>
      </c>
      <c r="W9" s="58">
        <v>3643519</v>
      </c>
      <c r="X9" s="60">
        <v>5</v>
      </c>
      <c r="Y9" s="58">
        <v>3524626</v>
      </c>
      <c r="Z9" s="60">
        <v>5</v>
      </c>
      <c r="AA9" s="58">
        <v>4442501</v>
      </c>
      <c r="AB9" s="59">
        <v>4.9000000000000004</v>
      </c>
      <c r="AC9" s="61">
        <v>5120832</v>
      </c>
      <c r="AD9" s="60">
        <v>5.8</v>
      </c>
      <c r="AE9" s="58">
        <v>5411013</v>
      </c>
      <c r="AF9" s="62">
        <v>6.3</v>
      </c>
      <c r="AG9" s="58">
        <v>5409030</v>
      </c>
      <c r="AH9" s="62">
        <v>6.4</v>
      </c>
      <c r="AI9" s="58">
        <v>5582614</v>
      </c>
      <c r="AJ9" s="62">
        <v>6.3</v>
      </c>
    </row>
    <row r="10" spans="1:36" s="1" customFormat="1" ht="17.5" customHeight="1">
      <c r="A10" s="323"/>
      <c r="B10" s="57" t="s">
        <v>159</v>
      </c>
      <c r="C10" s="58">
        <v>1387547</v>
      </c>
      <c r="D10" s="59">
        <v>2.2000000000000002</v>
      </c>
      <c r="E10" s="58">
        <v>1191710</v>
      </c>
      <c r="F10" s="59">
        <v>1.8</v>
      </c>
      <c r="G10" s="58">
        <v>345934</v>
      </c>
      <c r="H10" s="59">
        <v>0.5</v>
      </c>
      <c r="I10" s="58">
        <v>789549</v>
      </c>
      <c r="J10" s="59">
        <v>1.2</v>
      </c>
      <c r="K10" s="58">
        <v>855285</v>
      </c>
      <c r="L10" s="59">
        <v>1.3</v>
      </c>
      <c r="M10" s="58">
        <v>790399</v>
      </c>
      <c r="N10" s="59">
        <v>1.2</v>
      </c>
      <c r="O10" s="58">
        <v>1457395</v>
      </c>
      <c r="P10" s="59">
        <v>2.2000000000000002</v>
      </c>
      <c r="Q10" s="58">
        <v>1547139</v>
      </c>
      <c r="R10" s="59">
        <v>2.2000000000000002</v>
      </c>
      <c r="S10" s="58">
        <v>4007334</v>
      </c>
      <c r="T10" s="59">
        <v>5.2</v>
      </c>
      <c r="U10" s="58">
        <v>3012485</v>
      </c>
      <c r="V10" s="60">
        <v>4.3</v>
      </c>
      <c r="W10" s="58">
        <v>3796281</v>
      </c>
      <c r="X10" s="60">
        <v>5.2</v>
      </c>
      <c r="Y10" s="58">
        <v>3946780</v>
      </c>
      <c r="Z10" s="60">
        <v>5.6</v>
      </c>
      <c r="AA10" s="58">
        <v>4308821</v>
      </c>
      <c r="AB10" s="59">
        <v>4.8</v>
      </c>
      <c r="AC10" s="61">
        <v>4581849</v>
      </c>
      <c r="AD10" s="60">
        <v>5.2</v>
      </c>
      <c r="AE10" s="58">
        <v>5322840</v>
      </c>
      <c r="AF10" s="62">
        <v>6.2</v>
      </c>
      <c r="AG10" s="58">
        <v>6445994</v>
      </c>
      <c r="AH10" s="62">
        <v>7.6</v>
      </c>
      <c r="AI10" s="58">
        <v>10409797</v>
      </c>
      <c r="AJ10" s="62">
        <v>11.7</v>
      </c>
    </row>
    <row r="11" spans="1:36" s="1" customFormat="1" ht="17.5" customHeight="1">
      <c r="A11" s="323"/>
      <c r="B11" s="57" t="s">
        <v>160</v>
      </c>
      <c r="C11" s="58">
        <v>1083608</v>
      </c>
      <c r="D11" s="59">
        <v>1.7</v>
      </c>
      <c r="E11" s="58">
        <v>721724</v>
      </c>
      <c r="F11" s="59">
        <v>1.1000000000000001</v>
      </c>
      <c r="G11" s="58">
        <v>564692</v>
      </c>
      <c r="H11" s="59">
        <v>0.9</v>
      </c>
      <c r="I11" s="58">
        <v>786359</v>
      </c>
      <c r="J11" s="59">
        <v>1.2</v>
      </c>
      <c r="K11" s="58">
        <v>802427</v>
      </c>
      <c r="L11" s="59">
        <v>1.3</v>
      </c>
      <c r="M11" s="58">
        <v>663049</v>
      </c>
      <c r="N11" s="59">
        <v>1</v>
      </c>
      <c r="O11" s="58">
        <v>973970</v>
      </c>
      <c r="P11" s="59">
        <v>1.4</v>
      </c>
      <c r="Q11" s="58">
        <v>846693</v>
      </c>
      <c r="R11" s="59">
        <v>1.2</v>
      </c>
      <c r="S11" s="58">
        <v>795771</v>
      </c>
      <c r="T11" s="59">
        <v>1</v>
      </c>
      <c r="U11" s="58">
        <v>853488</v>
      </c>
      <c r="V11" s="60">
        <v>1.2</v>
      </c>
      <c r="W11" s="58">
        <v>852234</v>
      </c>
      <c r="X11" s="60">
        <v>1.2</v>
      </c>
      <c r="Y11" s="58">
        <v>575295</v>
      </c>
      <c r="Z11" s="60">
        <v>0.8</v>
      </c>
      <c r="AA11" s="58">
        <v>623851</v>
      </c>
      <c r="AB11" s="59">
        <v>0.7</v>
      </c>
      <c r="AC11" s="61">
        <v>821906</v>
      </c>
      <c r="AD11" s="60">
        <v>0.9</v>
      </c>
      <c r="AE11" s="58">
        <v>1325787</v>
      </c>
      <c r="AF11" s="62">
        <v>1.5</v>
      </c>
      <c r="AG11" s="58">
        <v>1557266</v>
      </c>
      <c r="AH11" s="62">
        <v>1.8</v>
      </c>
      <c r="AI11" s="58">
        <v>956131</v>
      </c>
      <c r="AJ11" s="62">
        <v>1.1000000000000001</v>
      </c>
    </row>
    <row r="12" spans="1:36" s="1" customFormat="1" ht="17.5" customHeight="1">
      <c r="A12" s="323"/>
      <c r="B12" s="63" t="s">
        <v>161</v>
      </c>
      <c r="C12" s="64">
        <v>1897927</v>
      </c>
      <c r="D12" s="65">
        <v>3</v>
      </c>
      <c r="E12" s="64">
        <v>1751577</v>
      </c>
      <c r="F12" s="65">
        <v>2.7</v>
      </c>
      <c r="G12" s="64">
        <v>1540963</v>
      </c>
      <c r="H12" s="65">
        <v>2.5</v>
      </c>
      <c r="I12" s="64">
        <v>1607953</v>
      </c>
      <c r="J12" s="65">
        <v>2.5</v>
      </c>
      <c r="K12" s="64">
        <v>1503039</v>
      </c>
      <c r="L12" s="65">
        <v>2.4</v>
      </c>
      <c r="M12" s="64">
        <v>1600572</v>
      </c>
      <c r="N12" s="65">
        <v>2.5</v>
      </c>
      <c r="O12" s="64">
        <v>1730002</v>
      </c>
      <c r="P12" s="65">
        <v>2.6</v>
      </c>
      <c r="Q12" s="64">
        <v>1687178</v>
      </c>
      <c r="R12" s="65">
        <v>2.4</v>
      </c>
      <c r="S12" s="64">
        <v>1724571</v>
      </c>
      <c r="T12" s="65">
        <v>2.2999999999999998</v>
      </c>
      <c r="U12" s="64">
        <v>1984214</v>
      </c>
      <c r="V12" s="66">
        <v>2.8</v>
      </c>
      <c r="W12" s="64">
        <v>3035903</v>
      </c>
      <c r="X12" s="66">
        <v>4.0999999999999996</v>
      </c>
      <c r="Y12" s="64">
        <v>1796641</v>
      </c>
      <c r="Z12" s="66">
        <v>2.6</v>
      </c>
      <c r="AA12" s="64">
        <f>5584151-1</f>
        <v>5584150</v>
      </c>
      <c r="AB12" s="65">
        <v>6.2</v>
      </c>
      <c r="AC12" s="67">
        <v>4528892</v>
      </c>
      <c r="AD12" s="66">
        <v>5.2</v>
      </c>
      <c r="AE12" s="64">
        <v>6627534</v>
      </c>
      <c r="AF12" s="68">
        <v>7.8</v>
      </c>
      <c r="AG12" s="64">
        <v>5470572</v>
      </c>
      <c r="AH12" s="68">
        <v>6.4</v>
      </c>
      <c r="AI12" s="64">
        <v>4966436</v>
      </c>
      <c r="AJ12" s="68">
        <v>5.6</v>
      </c>
    </row>
    <row r="13" spans="1:36" s="1" customFormat="1" ht="17.5" customHeight="1">
      <c r="A13" s="323"/>
      <c r="B13" s="69" t="s">
        <v>162</v>
      </c>
      <c r="C13" s="70">
        <v>19509456</v>
      </c>
      <c r="D13" s="71">
        <v>31</v>
      </c>
      <c r="E13" s="70">
        <v>18235128</v>
      </c>
      <c r="F13" s="71">
        <v>27.8</v>
      </c>
      <c r="G13" s="70">
        <v>17017547</v>
      </c>
      <c r="H13" s="71">
        <v>27.299999999999997</v>
      </c>
      <c r="I13" s="70">
        <v>17775391</v>
      </c>
      <c r="J13" s="71">
        <v>27.3</v>
      </c>
      <c r="K13" s="70">
        <v>17686276</v>
      </c>
      <c r="L13" s="71">
        <v>27.900000000000002</v>
      </c>
      <c r="M13" s="70">
        <v>17748437</v>
      </c>
      <c r="N13" s="71">
        <v>27.699999999999996</v>
      </c>
      <c r="O13" s="70">
        <v>19447070</v>
      </c>
      <c r="P13" s="72">
        <f>SUM(P5:P12)</f>
        <v>28.7</v>
      </c>
      <c r="Q13" s="70">
        <v>18859114</v>
      </c>
      <c r="R13" s="72">
        <f>SUM(R5:R12)</f>
        <v>26.799999999999997</v>
      </c>
      <c r="S13" s="70">
        <v>23691746</v>
      </c>
      <c r="T13" s="72">
        <f>SUM(T5:T12)</f>
        <v>30.9</v>
      </c>
      <c r="U13" s="70">
        <v>25145542</v>
      </c>
      <c r="V13" s="71">
        <f t="shared" ref="V13:AB13" si="0">SUM(V5:V12)</f>
        <v>35.9</v>
      </c>
      <c r="W13" s="73">
        <f t="shared" si="0"/>
        <v>26005839</v>
      </c>
      <c r="X13" s="71">
        <f t="shared" si="0"/>
        <v>35.4</v>
      </c>
      <c r="Y13" s="73">
        <f t="shared" si="0"/>
        <v>24663429</v>
      </c>
      <c r="Z13" s="72">
        <f t="shared" si="0"/>
        <v>35.099999999999994</v>
      </c>
      <c r="AA13" s="70">
        <f t="shared" si="0"/>
        <v>29484896</v>
      </c>
      <c r="AB13" s="71">
        <f t="shared" si="0"/>
        <v>32.900000000000006</v>
      </c>
      <c r="AC13" s="73">
        <f>SUM(AC5:AC12)-1</f>
        <v>29523502</v>
      </c>
      <c r="AD13" s="72">
        <f t="shared" ref="AD13" si="1">SUM(AD5:AD12)</f>
        <v>33.699999999999996</v>
      </c>
      <c r="AE13" s="70">
        <f t="shared" ref="AE13:AI13" si="2">SUM(AE5:AE12)</f>
        <v>33631921</v>
      </c>
      <c r="AF13" s="74">
        <f t="shared" si="2"/>
        <v>39.299999999999997</v>
      </c>
      <c r="AG13" s="70">
        <f t="shared" si="2"/>
        <v>34078901</v>
      </c>
      <c r="AH13" s="74">
        <f>SUM(AH5:AH12)-0.2</f>
        <v>39.899999999999991</v>
      </c>
      <c r="AI13" s="70">
        <f t="shared" si="2"/>
        <v>36625979</v>
      </c>
      <c r="AJ13" s="74">
        <f>SUM(AJ5:AJ12)-0.2</f>
        <v>41.099999999999994</v>
      </c>
    </row>
    <row r="14" spans="1:36" s="1" customFormat="1" ht="17.5" customHeight="1">
      <c r="A14" s="323" t="s">
        <v>163</v>
      </c>
      <c r="B14" s="51" t="s">
        <v>164</v>
      </c>
      <c r="C14" s="52">
        <v>636404</v>
      </c>
      <c r="D14" s="53">
        <v>1</v>
      </c>
      <c r="E14" s="52">
        <v>596583</v>
      </c>
      <c r="F14" s="53">
        <v>0.9</v>
      </c>
      <c r="G14" s="52">
        <v>556834</v>
      </c>
      <c r="H14" s="53">
        <v>0.9</v>
      </c>
      <c r="I14" s="52">
        <v>550580</v>
      </c>
      <c r="J14" s="53">
        <v>0.8</v>
      </c>
      <c r="K14" s="52">
        <v>515577</v>
      </c>
      <c r="L14" s="53">
        <v>0.8</v>
      </c>
      <c r="M14" s="52">
        <v>511366</v>
      </c>
      <c r="N14" s="53">
        <v>0.8</v>
      </c>
      <c r="O14" s="52">
        <v>488431</v>
      </c>
      <c r="P14" s="53">
        <v>0.7</v>
      </c>
      <c r="Q14" s="52">
        <v>513169</v>
      </c>
      <c r="R14" s="53">
        <v>0.7</v>
      </c>
      <c r="S14" s="52">
        <v>509153</v>
      </c>
      <c r="T14" s="53">
        <v>0.7</v>
      </c>
      <c r="U14" s="52">
        <v>508412</v>
      </c>
      <c r="V14" s="54">
        <v>0.7</v>
      </c>
      <c r="W14" s="52">
        <v>513702</v>
      </c>
      <c r="X14" s="54">
        <v>0.7</v>
      </c>
      <c r="Y14" s="52">
        <v>532588</v>
      </c>
      <c r="Z14" s="54">
        <v>0.8</v>
      </c>
      <c r="AA14" s="52">
        <v>553093</v>
      </c>
      <c r="AB14" s="53">
        <v>0.6</v>
      </c>
      <c r="AC14" s="55">
        <v>558989</v>
      </c>
      <c r="AD14" s="54">
        <v>0.6</v>
      </c>
      <c r="AE14" s="52">
        <v>564013</v>
      </c>
      <c r="AF14" s="56">
        <v>0.7</v>
      </c>
      <c r="AG14" s="52">
        <v>569883</v>
      </c>
      <c r="AH14" s="56">
        <v>0.7</v>
      </c>
      <c r="AI14" s="52">
        <v>584068</v>
      </c>
      <c r="AJ14" s="56">
        <v>0.7</v>
      </c>
    </row>
    <row r="15" spans="1:36" s="1" customFormat="1" ht="17.5" customHeight="1">
      <c r="A15" s="323"/>
      <c r="B15" s="57" t="s">
        <v>165</v>
      </c>
      <c r="C15" s="58">
        <v>54115</v>
      </c>
      <c r="D15" s="59">
        <v>0.1</v>
      </c>
      <c r="E15" s="58">
        <v>44582</v>
      </c>
      <c r="F15" s="59">
        <v>0.1</v>
      </c>
      <c r="G15" s="58">
        <v>40466</v>
      </c>
      <c r="H15" s="59">
        <v>0.1</v>
      </c>
      <c r="I15" s="58">
        <v>27659</v>
      </c>
      <c r="J15" s="59">
        <v>0.1</v>
      </c>
      <c r="K15" s="58">
        <v>22223</v>
      </c>
      <c r="L15" s="59">
        <v>0</v>
      </c>
      <c r="M15" s="58">
        <v>21025</v>
      </c>
      <c r="N15" s="59">
        <v>0</v>
      </c>
      <c r="O15" s="58">
        <v>21084</v>
      </c>
      <c r="P15" s="59">
        <v>0</v>
      </c>
      <c r="Q15" s="58">
        <v>18611</v>
      </c>
      <c r="R15" s="59">
        <v>0</v>
      </c>
      <c r="S15" s="58">
        <v>13181</v>
      </c>
      <c r="T15" s="59">
        <v>0</v>
      </c>
      <c r="U15" s="58">
        <v>24720</v>
      </c>
      <c r="V15" s="60">
        <v>0</v>
      </c>
      <c r="W15" s="58">
        <v>22461</v>
      </c>
      <c r="X15" s="60">
        <v>0</v>
      </c>
      <c r="Y15" s="58">
        <v>10989</v>
      </c>
      <c r="Z15" s="60">
        <v>0</v>
      </c>
      <c r="AA15" s="58">
        <v>11676</v>
      </c>
      <c r="AB15" s="59">
        <v>0</v>
      </c>
      <c r="AC15" s="61">
        <v>9912</v>
      </c>
      <c r="AD15" s="60">
        <v>0</v>
      </c>
      <c r="AE15" s="58">
        <v>5092</v>
      </c>
      <c r="AF15" s="62">
        <v>0</v>
      </c>
      <c r="AG15" s="58">
        <v>4211</v>
      </c>
      <c r="AH15" s="62">
        <v>0</v>
      </c>
      <c r="AI15" s="58">
        <v>4934</v>
      </c>
      <c r="AJ15" s="62">
        <v>0</v>
      </c>
    </row>
    <row r="16" spans="1:36" s="1" customFormat="1" ht="17.5" customHeight="1">
      <c r="A16" s="323"/>
      <c r="B16" s="57" t="s">
        <v>166</v>
      </c>
      <c r="C16" s="58">
        <v>12296</v>
      </c>
      <c r="D16" s="59">
        <v>0</v>
      </c>
      <c r="E16" s="58">
        <v>11393</v>
      </c>
      <c r="F16" s="59">
        <v>0</v>
      </c>
      <c r="G16" s="58">
        <v>14621</v>
      </c>
      <c r="H16" s="59">
        <v>0</v>
      </c>
      <c r="I16" s="58">
        <v>17474</v>
      </c>
      <c r="J16" s="59">
        <v>0</v>
      </c>
      <c r="K16" s="58">
        <v>16404</v>
      </c>
      <c r="L16" s="59">
        <v>0</v>
      </c>
      <c r="M16" s="58">
        <v>37374</v>
      </c>
      <c r="N16" s="59">
        <v>0.1</v>
      </c>
      <c r="O16" s="58">
        <v>70546</v>
      </c>
      <c r="P16" s="59">
        <v>0.1</v>
      </c>
      <c r="Q16" s="58">
        <v>52035</v>
      </c>
      <c r="R16" s="59">
        <v>0.1</v>
      </c>
      <c r="S16" s="58">
        <v>26145</v>
      </c>
      <c r="T16" s="59">
        <v>0</v>
      </c>
      <c r="U16" s="58">
        <v>38318</v>
      </c>
      <c r="V16" s="60">
        <v>0.1</v>
      </c>
      <c r="W16" s="58">
        <v>27218</v>
      </c>
      <c r="X16" s="60">
        <v>0</v>
      </c>
      <c r="Y16" s="58">
        <v>34690</v>
      </c>
      <c r="Z16" s="60">
        <v>0</v>
      </c>
      <c r="AA16" s="58">
        <v>30069</v>
      </c>
      <c r="AB16" s="59">
        <v>0</v>
      </c>
      <c r="AC16" s="61">
        <v>51198</v>
      </c>
      <c r="AD16" s="60">
        <v>0.1</v>
      </c>
      <c r="AE16" s="58">
        <v>41112</v>
      </c>
      <c r="AF16" s="62">
        <v>0.1</v>
      </c>
      <c r="AG16" s="58">
        <v>48759</v>
      </c>
      <c r="AH16" s="62">
        <v>0.1</v>
      </c>
      <c r="AI16" s="58">
        <v>75642</v>
      </c>
      <c r="AJ16" s="62">
        <v>0.1</v>
      </c>
    </row>
    <row r="17" spans="1:36" s="1" customFormat="1" ht="17.5" customHeight="1">
      <c r="A17" s="323"/>
      <c r="B17" s="57" t="s">
        <v>167</v>
      </c>
      <c r="C17" s="58">
        <v>8756</v>
      </c>
      <c r="D17" s="59">
        <v>0</v>
      </c>
      <c r="E17" s="58">
        <v>4883</v>
      </c>
      <c r="F17" s="59">
        <v>0</v>
      </c>
      <c r="G17" s="58">
        <v>5164</v>
      </c>
      <c r="H17" s="59">
        <v>0</v>
      </c>
      <c r="I17" s="58">
        <v>3554</v>
      </c>
      <c r="J17" s="59">
        <v>0</v>
      </c>
      <c r="K17" s="58">
        <v>4435</v>
      </c>
      <c r="L17" s="59">
        <v>0</v>
      </c>
      <c r="M17" s="58">
        <v>52282</v>
      </c>
      <c r="N17" s="59">
        <v>0.1</v>
      </c>
      <c r="O17" s="58">
        <v>33264</v>
      </c>
      <c r="P17" s="59">
        <v>0</v>
      </c>
      <c r="Q17" s="58">
        <v>41004</v>
      </c>
      <c r="R17" s="59">
        <v>0.1</v>
      </c>
      <c r="S17" s="58">
        <v>17217</v>
      </c>
      <c r="T17" s="59">
        <v>0</v>
      </c>
      <c r="U17" s="58">
        <v>38886</v>
      </c>
      <c r="V17" s="60">
        <v>0.1</v>
      </c>
      <c r="W17" s="58">
        <v>25439</v>
      </c>
      <c r="X17" s="60">
        <v>0</v>
      </c>
      <c r="Y17" s="58">
        <v>18316</v>
      </c>
      <c r="Z17" s="60">
        <v>0</v>
      </c>
      <c r="AA17" s="58">
        <v>34217</v>
      </c>
      <c r="AB17" s="59">
        <v>0</v>
      </c>
      <c r="AC17" s="61">
        <v>52255</v>
      </c>
      <c r="AD17" s="60">
        <v>0.1</v>
      </c>
      <c r="AE17" s="58">
        <v>35250</v>
      </c>
      <c r="AF17" s="62">
        <v>0</v>
      </c>
      <c r="AG17" s="58">
        <v>54985</v>
      </c>
      <c r="AH17" s="62">
        <v>0.1</v>
      </c>
      <c r="AI17" s="58">
        <v>93347</v>
      </c>
      <c r="AJ17" s="62">
        <v>0.1</v>
      </c>
    </row>
    <row r="18" spans="1:36" s="1" customFormat="1" ht="17.5" customHeight="1">
      <c r="A18" s="323"/>
      <c r="B18" s="57" t="s">
        <v>168</v>
      </c>
      <c r="C18" s="58">
        <v>1070551</v>
      </c>
      <c r="D18" s="59">
        <v>1.7</v>
      </c>
      <c r="E18" s="58">
        <v>1112933</v>
      </c>
      <c r="F18" s="59">
        <v>1.7</v>
      </c>
      <c r="G18" s="58">
        <v>1111021</v>
      </c>
      <c r="H18" s="59">
        <v>1.8</v>
      </c>
      <c r="I18" s="58">
        <v>1100605</v>
      </c>
      <c r="J18" s="59">
        <v>1.7</v>
      </c>
      <c r="K18" s="58">
        <v>1094992</v>
      </c>
      <c r="L18" s="59">
        <v>1.7</v>
      </c>
      <c r="M18" s="58">
        <v>1085659</v>
      </c>
      <c r="N18" s="59">
        <v>1.7</v>
      </c>
      <c r="O18" s="58">
        <v>1326752</v>
      </c>
      <c r="P18" s="59">
        <v>2</v>
      </c>
      <c r="Q18" s="58">
        <v>2306684</v>
      </c>
      <c r="R18" s="59">
        <v>3.3</v>
      </c>
      <c r="S18" s="58">
        <v>2044132</v>
      </c>
      <c r="T18" s="59">
        <v>2.7</v>
      </c>
      <c r="U18" s="58">
        <v>2110277</v>
      </c>
      <c r="V18" s="60">
        <v>3</v>
      </c>
      <c r="W18" s="58">
        <v>2179612</v>
      </c>
      <c r="X18" s="60">
        <v>3</v>
      </c>
      <c r="Y18" s="58">
        <v>2065161</v>
      </c>
      <c r="Z18" s="60">
        <v>2.9</v>
      </c>
      <c r="AA18" s="58">
        <v>2537147</v>
      </c>
      <c r="AB18" s="59">
        <v>2.8</v>
      </c>
      <c r="AC18" s="61">
        <v>2750122</v>
      </c>
      <c r="AD18" s="60">
        <v>3.1</v>
      </c>
      <c r="AE18" s="58">
        <v>2817536</v>
      </c>
      <c r="AF18" s="62">
        <v>3.3</v>
      </c>
      <c r="AG18" s="58">
        <v>2783756</v>
      </c>
      <c r="AH18" s="62">
        <v>3.3</v>
      </c>
      <c r="AI18" s="58">
        <v>3007126</v>
      </c>
      <c r="AJ18" s="62">
        <v>3.4</v>
      </c>
    </row>
    <row r="19" spans="1:36" s="1" customFormat="1" ht="17.5" customHeight="1">
      <c r="A19" s="323"/>
      <c r="B19" s="57" t="s">
        <v>169</v>
      </c>
      <c r="C19" s="58">
        <v>32509</v>
      </c>
      <c r="D19" s="59">
        <v>0.1</v>
      </c>
      <c r="E19" s="58">
        <v>35743</v>
      </c>
      <c r="F19" s="59">
        <v>0</v>
      </c>
      <c r="G19" s="58">
        <v>34878</v>
      </c>
      <c r="H19" s="59">
        <v>0</v>
      </c>
      <c r="I19" s="58">
        <v>32334</v>
      </c>
      <c r="J19" s="59">
        <v>0.1</v>
      </c>
      <c r="K19" s="58">
        <v>35404</v>
      </c>
      <c r="L19" s="59">
        <v>0.1</v>
      </c>
      <c r="M19" s="58">
        <v>39160</v>
      </c>
      <c r="N19" s="59">
        <v>0.1</v>
      </c>
      <c r="O19" s="58">
        <v>36335</v>
      </c>
      <c r="P19" s="59">
        <v>0.1</v>
      </c>
      <c r="Q19" s="58">
        <v>33264</v>
      </c>
      <c r="R19" s="59">
        <v>0</v>
      </c>
      <c r="S19" s="58">
        <v>33080</v>
      </c>
      <c r="T19" s="59">
        <v>0.1</v>
      </c>
      <c r="U19" s="58">
        <v>33989</v>
      </c>
      <c r="V19" s="60">
        <v>0</v>
      </c>
      <c r="W19" s="58">
        <v>33680</v>
      </c>
      <c r="X19" s="60">
        <v>0</v>
      </c>
      <c r="Y19" s="58">
        <v>35368</v>
      </c>
      <c r="Z19" s="60">
        <v>0.1</v>
      </c>
      <c r="AA19" s="58">
        <v>33473</v>
      </c>
      <c r="AB19" s="59">
        <v>0</v>
      </c>
      <c r="AC19" s="61">
        <v>39865</v>
      </c>
      <c r="AD19" s="60">
        <v>0</v>
      </c>
      <c r="AE19" s="58">
        <v>38746</v>
      </c>
      <c r="AF19" s="62">
        <v>0.1</v>
      </c>
      <c r="AG19" s="58">
        <v>37637</v>
      </c>
      <c r="AH19" s="62">
        <v>0</v>
      </c>
      <c r="AI19" s="58">
        <v>35709</v>
      </c>
      <c r="AJ19" s="62">
        <v>0</v>
      </c>
    </row>
    <row r="20" spans="1:36" s="1" customFormat="1" ht="17.5" customHeight="1">
      <c r="A20" s="323"/>
      <c r="B20" s="57" t="s">
        <v>199</v>
      </c>
      <c r="C20" s="58"/>
      <c r="D20" s="59"/>
      <c r="E20" s="58"/>
      <c r="F20" s="59"/>
      <c r="G20" s="58"/>
      <c r="H20" s="59"/>
      <c r="I20" s="58"/>
      <c r="J20" s="59"/>
      <c r="K20" s="58"/>
      <c r="L20" s="59"/>
      <c r="M20" s="58"/>
      <c r="N20" s="59"/>
      <c r="O20" s="75"/>
      <c r="P20" s="76"/>
      <c r="Q20" s="75"/>
      <c r="R20" s="76"/>
      <c r="S20" s="75"/>
      <c r="T20" s="76"/>
      <c r="U20" s="75"/>
      <c r="V20" s="77"/>
      <c r="W20" s="75"/>
      <c r="X20" s="77"/>
      <c r="Y20" s="75"/>
      <c r="Z20" s="76"/>
      <c r="AA20" s="58">
        <v>56704</v>
      </c>
      <c r="AB20" s="59">
        <v>0.1</v>
      </c>
      <c r="AC20" s="61">
        <v>136967</v>
      </c>
      <c r="AD20" s="60">
        <v>0.2</v>
      </c>
      <c r="AE20" s="58">
        <v>189325</v>
      </c>
      <c r="AF20" s="62">
        <v>0.2</v>
      </c>
      <c r="AG20" s="58">
        <v>220369</v>
      </c>
      <c r="AH20" s="62">
        <v>0.3</v>
      </c>
      <c r="AI20" s="58">
        <v>238915</v>
      </c>
      <c r="AJ20" s="62">
        <v>0.3</v>
      </c>
    </row>
    <row r="21" spans="1:36" s="1" customFormat="1" ht="17.5" customHeight="1">
      <c r="A21" s="323"/>
      <c r="B21" s="57" t="s">
        <v>170</v>
      </c>
      <c r="C21" s="58">
        <v>203669</v>
      </c>
      <c r="D21" s="59">
        <v>0.3</v>
      </c>
      <c r="E21" s="58">
        <v>124223</v>
      </c>
      <c r="F21" s="59">
        <v>0.2</v>
      </c>
      <c r="G21" s="58">
        <v>111168</v>
      </c>
      <c r="H21" s="59">
        <v>0.2</v>
      </c>
      <c r="I21" s="58">
        <v>82617</v>
      </c>
      <c r="J21" s="59">
        <v>0.1</v>
      </c>
      <c r="K21" s="58">
        <v>111434</v>
      </c>
      <c r="L21" s="59">
        <v>0.2</v>
      </c>
      <c r="M21" s="58">
        <v>98862</v>
      </c>
      <c r="N21" s="59">
        <v>0.2</v>
      </c>
      <c r="O21" s="58">
        <v>45287</v>
      </c>
      <c r="P21" s="59">
        <v>0.1</v>
      </c>
      <c r="Q21" s="58">
        <v>65276</v>
      </c>
      <c r="R21" s="59">
        <v>0.1</v>
      </c>
      <c r="S21" s="58">
        <v>82449</v>
      </c>
      <c r="T21" s="59">
        <v>0.1</v>
      </c>
      <c r="U21" s="58">
        <v>114913</v>
      </c>
      <c r="V21" s="60">
        <v>0.2</v>
      </c>
      <c r="W21" s="58">
        <v>114868</v>
      </c>
      <c r="X21" s="60">
        <v>0.2</v>
      </c>
      <c r="Y21" s="58">
        <v>63878</v>
      </c>
      <c r="Z21" s="60">
        <v>0.1</v>
      </c>
      <c r="AA21" s="75"/>
      <c r="AB21" s="76"/>
      <c r="AC21" s="78"/>
      <c r="AD21" s="77"/>
      <c r="AE21" s="58">
        <v>995</v>
      </c>
      <c r="AF21" s="62">
        <v>0</v>
      </c>
      <c r="AG21" s="58">
        <v>3219</v>
      </c>
      <c r="AH21" s="62">
        <v>0</v>
      </c>
      <c r="AI21" s="300"/>
      <c r="AJ21" s="301"/>
    </row>
    <row r="22" spans="1:36" s="1" customFormat="1" ht="17.5" customHeight="1">
      <c r="A22" s="323"/>
      <c r="B22" s="57" t="s">
        <v>180</v>
      </c>
      <c r="C22" s="58"/>
      <c r="D22" s="59"/>
      <c r="E22" s="58"/>
      <c r="F22" s="59"/>
      <c r="G22" s="58"/>
      <c r="H22" s="59"/>
      <c r="I22" s="58"/>
      <c r="J22" s="59"/>
      <c r="K22" s="58"/>
      <c r="L22" s="59"/>
      <c r="M22" s="58"/>
      <c r="N22" s="59"/>
      <c r="O22" s="75"/>
      <c r="P22" s="76"/>
      <c r="Q22" s="75"/>
      <c r="R22" s="76"/>
      <c r="S22" s="75"/>
      <c r="T22" s="76"/>
      <c r="U22" s="75"/>
      <c r="V22" s="77"/>
      <c r="W22" s="75"/>
      <c r="X22" s="76"/>
      <c r="Y22" s="58">
        <v>15636</v>
      </c>
      <c r="Z22" s="60">
        <v>0</v>
      </c>
      <c r="AA22" s="58">
        <v>32625</v>
      </c>
      <c r="AB22" s="59">
        <v>0</v>
      </c>
      <c r="AC22" s="61">
        <v>31993</v>
      </c>
      <c r="AD22" s="60">
        <v>0</v>
      </c>
      <c r="AE22" s="58">
        <v>38378</v>
      </c>
      <c r="AF22" s="62">
        <v>0.1</v>
      </c>
      <c r="AG22" s="58">
        <v>44478</v>
      </c>
      <c r="AH22" s="62">
        <v>0.1</v>
      </c>
      <c r="AI22" s="58">
        <v>50855</v>
      </c>
      <c r="AJ22" s="62">
        <v>0.1</v>
      </c>
    </row>
    <row r="23" spans="1:36" s="1" customFormat="1" ht="17.5" customHeight="1">
      <c r="A23" s="323"/>
      <c r="B23" s="57" t="s">
        <v>171</v>
      </c>
      <c r="C23" s="58">
        <v>145312</v>
      </c>
      <c r="D23" s="59">
        <v>0.2</v>
      </c>
      <c r="E23" s="58">
        <v>169394</v>
      </c>
      <c r="F23" s="59">
        <v>0.3</v>
      </c>
      <c r="G23" s="58">
        <v>198514</v>
      </c>
      <c r="H23" s="59">
        <v>0.3</v>
      </c>
      <c r="I23" s="58">
        <v>151992</v>
      </c>
      <c r="J23" s="59">
        <v>0.2</v>
      </c>
      <c r="K23" s="58">
        <v>42174</v>
      </c>
      <c r="L23" s="59">
        <v>0.1</v>
      </c>
      <c r="M23" s="58">
        <v>41498</v>
      </c>
      <c r="N23" s="59">
        <v>0.1</v>
      </c>
      <c r="O23" s="58">
        <v>42471</v>
      </c>
      <c r="P23" s="59">
        <v>0.1</v>
      </c>
      <c r="Q23" s="58">
        <v>45026</v>
      </c>
      <c r="R23" s="59">
        <v>0.1</v>
      </c>
      <c r="S23" s="58">
        <v>49360</v>
      </c>
      <c r="T23" s="59">
        <v>0.1</v>
      </c>
      <c r="U23" s="58">
        <v>55350</v>
      </c>
      <c r="V23" s="60">
        <v>0.1</v>
      </c>
      <c r="W23" s="58">
        <v>64144</v>
      </c>
      <c r="X23" s="60">
        <v>0.1</v>
      </c>
      <c r="Y23" s="58">
        <v>192054</v>
      </c>
      <c r="Z23" s="60">
        <v>0.3</v>
      </c>
      <c r="AA23" s="58">
        <v>103642</v>
      </c>
      <c r="AB23" s="59">
        <v>0.1</v>
      </c>
      <c r="AC23" s="61">
        <v>291169</v>
      </c>
      <c r="AD23" s="60">
        <v>0.3</v>
      </c>
      <c r="AE23" s="58">
        <v>106268</v>
      </c>
      <c r="AF23" s="62">
        <v>0.1</v>
      </c>
      <c r="AG23" s="58">
        <v>112637</v>
      </c>
      <c r="AH23" s="62">
        <v>0.1</v>
      </c>
      <c r="AI23" s="58">
        <v>579103</v>
      </c>
      <c r="AJ23" s="62">
        <v>0.7</v>
      </c>
    </row>
    <row r="24" spans="1:36" s="1" customFormat="1" ht="17.5" customHeight="1">
      <c r="A24" s="323"/>
      <c r="B24" s="57" t="s">
        <v>172</v>
      </c>
      <c r="C24" s="58">
        <v>20004584</v>
      </c>
      <c r="D24" s="59">
        <v>31.8</v>
      </c>
      <c r="E24" s="58">
        <v>20990606</v>
      </c>
      <c r="F24" s="59">
        <v>31.9</v>
      </c>
      <c r="G24" s="58">
        <v>21927415</v>
      </c>
      <c r="H24" s="59">
        <v>35.200000000000003</v>
      </c>
      <c r="I24" s="58">
        <v>22292222</v>
      </c>
      <c r="J24" s="59">
        <v>34.4</v>
      </c>
      <c r="K24" s="58">
        <v>22144709</v>
      </c>
      <c r="L24" s="59">
        <v>34.9</v>
      </c>
      <c r="M24" s="58">
        <v>22296546</v>
      </c>
      <c r="N24" s="59">
        <v>34.9</v>
      </c>
      <c r="O24" s="58">
        <v>21893702</v>
      </c>
      <c r="P24" s="59">
        <v>32.299999999999997</v>
      </c>
      <c r="Q24" s="58">
        <v>21491577</v>
      </c>
      <c r="R24" s="59">
        <v>30.6</v>
      </c>
      <c r="S24" s="58">
        <v>20797665</v>
      </c>
      <c r="T24" s="59">
        <v>27.2</v>
      </c>
      <c r="U24" s="58">
        <v>19979775</v>
      </c>
      <c r="V24" s="60">
        <v>28.6</v>
      </c>
      <c r="W24" s="58">
        <v>19134866</v>
      </c>
      <c r="X24" s="60">
        <v>26.1</v>
      </c>
      <c r="Y24" s="58">
        <v>18869253</v>
      </c>
      <c r="Z24" s="60">
        <v>26.8</v>
      </c>
      <c r="AA24" s="58">
        <v>18215218</v>
      </c>
      <c r="AB24" s="59">
        <f>20.2+0.1</f>
        <v>20.3</v>
      </c>
      <c r="AC24" s="61">
        <v>19888438</v>
      </c>
      <c r="AD24" s="60">
        <v>22.7</v>
      </c>
      <c r="AE24" s="58">
        <v>19504300</v>
      </c>
      <c r="AF24" s="62">
        <v>22.8</v>
      </c>
      <c r="AG24" s="58">
        <v>19671285</v>
      </c>
      <c r="AH24" s="62">
        <v>23.1</v>
      </c>
      <c r="AI24" s="58">
        <v>20091160</v>
      </c>
      <c r="AJ24" s="62">
        <v>22.6</v>
      </c>
    </row>
    <row r="25" spans="1:36" s="1" customFormat="1" ht="17.5" customHeight="1">
      <c r="A25" s="323"/>
      <c r="B25" s="57" t="s">
        <v>173</v>
      </c>
      <c r="C25" s="58">
        <v>29084</v>
      </c>
      <c r="D25" s="59">
        <v>0</v>
      </c>
      <c r="E25" s="58">
        <v>29776</v>
      </c>
      <c r="F25" s="59">
        <v>0</v>
      </c>
      <c r="G25" s="58">
        <v>28546</v>
      </c>
      <c r="H25" s="59">
        <v>0</v>
      </c>
      <c r="I25" s="58">
        <v>29182</v>
      </c>
      <c r="J25" s="59">
        <v>0.1</v>
      </c>
      <c r="K25" s="58">
        <v>29827</v>
      </c>
      <c r="L25" s="59">
        <v>0</v>
      </c>
      <c r="M25" s="58">
        <v>28793</v>
      </c>
      <c r="N25" s="59">
        <v>0</v>
      </c>
      <c r="O25" s="58">
        <v>25995</v>
      </c>
      <c r="P25" s="59">
        <v>0</v>
      </c>
      <c r="Q25" s="58">
        <v>29527</v>
      </c>
      <c r="R25" s="59">
        <v>0</v>
      </c>
      <c r="S25" s="58">
        <v>29049</v>
      </c>
      <c r="T25" s="59">
        <v>0</v>
      </c>
      <c r="U25" s="58">
        <v>27725</v>
      </c>
      <c r="V25" s="60">
        <v>0</v>
      </c>
      <c r="W25" s="58">
        <v>24327</v>
      </c>
      <c r="X25" s="60">
        <v>0</v>
      </c>
      <c r="Y25" s="58">
        <v>22139</v>
      </c>
      <c r="Z25" s="60">
        <v>0</v>
      </c>
      <c r="AA25" s="58">
        <v>24355</v>
      </c>
      <c r="AB25" s="59">
        <v>0</v>
      </c>
      <c r="AC25" s="61">
        <v>23512</v>
      </c>
      <c r="AD25" s="60">
        <v>0</v>
      </c>
      <c r="AE25" s="58">
        <v>20413</v>
      </c>
      <c r="AF25" s="62">
        <v>0</v>
      </c>
      <c r="AG25" s="58">
        <v>17662</v>
      </c>
      <c r="AH25" s="62">
        <v>0</v>
      </c>
      <c r="AI25" s="58">
        <v>16051</v>
      </c>
      <c r="AJ25" s="62">
        <v>0</v>
      </c>
    </row>
    <row r="26" spans="1:36" s="1" customFormat="1" ht="17.5" customHeight="1">
      <c r="A26" s="323"/>
      <c r="B26" s="57" t="s">
        <v>174</v>
      </c>
      <c r="C26" s="58">
        <v>6676126</v>
      </c>
      <c r="D26" s="59">
        <v>10.6</v>
      </c>
      <c r="E26" s="58">
        <v>10703141</v>
      </c>
      <c r="F26" s="59">
        <v>16.3</v>
      </c>
      <c r="G26" s="58">
        <v>8790859</v>
      </c>
      <c r="H26" s="59">
        <v>14.1</v>
      </c>
      <c r="I26" s="58">
        <v>9128213</v>
      </c>
      <c r="J26" s="59">
        <v>14.1</v>
      </c>
      <c r="K26" s="58">
        <v>8250711</v>
      </c>
      <c r="L26" s="59">
        <v>13</v>
      </c>
      <c r="M26" s="58">
        <v>10077852</v>
      </c>
      <c r="N26" s="59">
        <v>15.8</v>
      </c>
      <c r="O26" s="58">
        <v>9904638</v>
      </c>
      <c r="P26" s="59">
        <v>14.6</v>
      </c>
      <c r="Q26" s="58">
        <v>10499104</v>
      </c>
      <c r="R26" s="59">
        <v>14.9</v>
      </c>
      <c r="S26" s="58">
        <v>10659079</v>
      </c>
      <c r="T26" s="59">
        <v>13.9</v>
      </c>
      <c r="U26" s="58">
        <v>9247673</v>
      </c>
      <c r="V26" s="60">
        <v>13.2</v>
      </c>
      <c r="W26" s="58">
        <v>9964257</v>
      </c>
      <c r="X26" s="60">
        <v>13.6</v>
      </c>
      <c r="Y26" s="58">
        <v>11062766</v>
      </c>
      <c r="Z26" s="60">
        <v>15.7</v>
      </c>
      <c r="AA26" s="58">
        <v>25572756</v>
      </c>
      <c r="AB26" s="59">
        <v>28.4</v>
      </c>
      <c r="AC26" s="61">
        <v>16159524</v>
      </c>
      <c r="AD26" s="60">
        <v>18.5</v>
      </c>
      <c r="AE26" s="58">
        <v>14303223</v>
      </c>
      <c r="AF26" s="62">
        <v>16.7</v>
      </c>
      <c r="AG26" s="58">
        <v>12936848</v>
      </c>
      <c r="AH26" s="62">
        <v>15.2</v>
      </c>
      <c r="AI26" s="58">
        <v>13950398</v>
      </c>
      <c r="AJ26" s="62">
        <v>15.7</v>
      </c>
    </row>
    <row r="27" spans="1:36" s="1" customFormat="1" ht="17.5" customHeight="1">
      <c r="A27" s="323"/>
      <c r="B27" s="57" t="s">
        <v>175</v>
      </c>
      <c r="C27" s="58">
        <v>4000202</v>
      </c>
      <c r="D27" s="59">
        <v>6.3</v>
      </c>
      <c r="E27" s="58">
        <v>4553249</v>
      </c>
      <c r="F27" s="59">
        <v>6.9</v>
      </c>
      <c r="G27" s="58">
        <v>5104610</v>
      </c>
      <c r="H27" s="59">
        <v>8.1999999999999993</v>
      </c>
      <c r="I27" s="58">
        <v>5451385</v>
      </c>
      <c r="J27" s="59">
        <v>8.4</v>
      </c>
      <c r="K27" s="58">
        <v>5643232</v>
      </c>
      <c r="L27" s="59">
        <v>8.9</v>
      </c>
      <c r="M27" s="58">
        <v>5438655</v>
      </c>
      <c r="N27" s="59">
        <v>8.5</v>
      </c>
      <c r="O27" s="58">
        <v>7380232</v>
      </c>
      <c r="P27" s="59">
        <v>10.9</v>
      </c>
      <c r="Q27" s="58">
        <v>6309415</v>
      </c>
      <c r="R27" s="59">
        <v>9</v>
      </c>
      <c r="S27" s="58">
        <v>6532656</v>
      </c>
      <c r="T27" s="59">
        <v>8.5</v>
      </c>
      <c r="U27" s="58">
        <v>5708241</v>
      </c>
      <c r="V27" s="60">
        <v>8.1999999999999993</v>
      </c>
      <c r="W27" s="58">
        <v>6950330</v>
      </c>
      <c r="X27" s="60">
        <v>9.5</v>
      </c>
      <c r="Y27" s="58">
        <v>5892640</v>
      </c>
      <c r="Z27" s="60">
        <v>8.4</v>
      </c>
      <c r="AA27" s="58">
        <v>5686932</v>
      </c>
      <c r="AB27" s="59">
        <v>6.3</v>
      </c>
      <c r="AC27" s="61">
        <v>6162110</v>
      </c>
      <c r="AD27" s="60">
        <v>7</v>
      </c>
      <c r="AE27" s="58">
        <v>7211075</v>
      </c>
      <c r="AF27" s="62">
        <v>8.4</v>
      </c>
      <c r="AG27" s="58">
        <v>6862903</v>
      </c>
      <c r="AH27" s="62">
        <v>8.1</v>
      </c>
      <c r="AI27" s="58">
        <v>7207222</v>
      </c>
      <c r="AJ27" s="62">
        <v>8.1</v>
      </c>
    </row>
    <row r="28" spans="1:36" s="1" customFormat="1" ht="17.5" customHeight="1">
      <c r="A28" s="323"/>
      <c r="B28" s="63" t="s">
        <v>176</v>
      </c>
      <c r="C28" s="64">
        <v>10618214</v>
      </c>
      <c r="D28" s="65">
        <v>16.899999999999999</v>
      </c>
      <c r="E28" s="64">
        <v>9164878</v>
      </c>
      <c r="F28" s="65">
        <v>13.9</v>
      </c>
      <c r="G28" s="64">
        <v>7429793</v>
      </c>
      <c r="H28" s="65">
        <v>11.9</v>
      </c>
      <c r="I28" s="64">
        <v>8221759</v>
      </c>
      <c r="J28" s="65">
        <v>12.7</v>
      </c>
      <c r="K28" s="64">
        <v>7835692</v>
      </c>
      <c r="L28" s="65">
        <v>12.4</v>
      </c>
      <c r="M28" s="64">
        <v>6357842</v>
      </c>
      <c r="N28" s="65">
        <v>10</v>
      </c>
      <c r="O28" s="64">
        <v>7027506</v>
      </c>
      <c r="P28" s="65">
        <v>10.4</v>
      </c>
      <c r="Q28" s="64">
        <v>10049114</v>
      </c>
      <c r="R28" s="65">
        <v>14.3</v>
      </c>
      <c r="S28" s="64">
        <v>12055403</v>
      </c>
      <c r="T28" s="65">
        <v>15.8</v>
      </c>
      <c r="U28" s="64">
        <v>6919959</v>
      </c>
      <c r="V28" s="66">
        <v>9.9</v>
      </c>
      <c r="W28" s="64">
        <v>8369627</v>
      </c>
      <c r="X28" s="66">
        <v>11.4</v>
      </c>
      <c r="Y28" s="64">
        <v>6877845</v>
      </c>
      <c r="Z28" s="66">
        <v>9.8000000000000007</v>
      </c>
      <c r="AA28" s="64">
        <v>7602885</v>
      </c>
      <c r="AB28" s="65">
        <f>8.4+0.1</f>
        <v>8.5</v>
      </c>
      <c r="AC28" s="67">
        <v>11856699</v>
      </c>
      <c r="AD28" s="66">
        <v>13.5</v>
      </c>
      <c r="AE28" s="64">
        <v>7029153</v>
      </c>
      <c r="AF28" s="68">
        <v>8.1999999999999993</v>
      </c>
      <c r="AG28" s="64">
        <v>7665712</v>
      </c>
      <c r="AH28" s="68">
        <v>9</v>
      </c>
      <c r="AI28" s="64">
        <v>6512349</v>
      </c>
      <c r="AJ28" s="68">
        <v>7.3</v>
      </c>
    </row>
    <row r="29" spans="1:36" s="1" customFormat="1" ht="17.5" customHeight="1" thickBot="1">
      <c r="A29" s="324"/>
      <c r="B29" s="79" t="s">
        <v>162</v>
      </c>
      <c r="C29" s="80">
        <v>43491822</v>
      </c>
      <c r="D29" s="81">
        <v>69</v>
      </c>
      <c r="E29" s="80">
        <v>47541384</v>
      </c>
      <c r="F29" s="81">
        <v>72.2</v>
      </c>
      <c r="G29" s="80">
        <v>45353889</v>
      </c>
      <c r="H29" s="81">
        <v>72.7</v>
      </c>
      <c r="I29" s="80">
        <v>47089576</v>
      </c>
      <c r="J29" s="81">
        <v>72.7</v>
      </c>
      <c r="K29" s="80">
        <v>45746814</v>
      </c>
      <c r="L29" s="81">
        <v>72.099999999999994</v>
      </c>
      <c r="M29" s="80">
        <v>46086914</v>
      </c>
      <c r="N29" s="81">
        <v>72.3</v>
      </c>
      <c r="O29" s="80">
        <v>48296243</v>
      </c>
      <c r="P29" s="82">
        <f>SUM(P14:P28)</f>
        <v>71.3</v>
      </c>
      <c r="Q29" s="80">
        <v>51453806</v>
      </c>
      <c r="R29" s="82">
        <f>SUM(R14:R28)</f>
        <v>73.2</v>
      </c>
      <c r="S29" s="80">
        <v>52848569</v>
      </c>
      <c r="T29" s="82">
        <f>SUM(T14:T28)</f>
        <v>69.099999999999994</v>
      </c>
      <c r="U29" s="80">
        <v>44808238</v>
      </c>
      <c r="V29" s="92">
        <f t="shared" ref="V29:AB29" si="3">SUM(V14:V28)</f>
        <v>64.100000000000009</v>
      </c>
      <c r="W29" s="84">
        <f t="shared" si="3"/>
        <v>47424531</v>
      </c>
      <c r="X29" s="83">
        <f t="shared" si="3"/>
        <v>64.600000000000009</v>
      </c>
      <c r="Y29" s="93">
        <f t="shared" si="3"/>
        <v>45693323</v>
      </c>
      <c r="Z29" s="83">
        <f t="shared" si="3"/>
        <v>64.900000000000006</v>
      </c>
      <c r="AA29" s="80">
        <f t="shared" si="3"/>
        <v>60494792</v>
      </c>
      <c r="AB29" s="81">
        <f t="shared" si="3"/>
        <v>67.099999999999994</v>
      </c>
      <c r="AC29" s="84">
        <f t="shared" ref="AC29" si="4">SUM(AC14:AC28)</f>
        <v>58012753</v>
      </c>
      <c r="AD29" s="83">
        <f>SUM(AD14:AD28)+0.2</f>
        <v>66.3</v>
      </c>
      <c r="AE29" s="80">
        <f t="shared" ref="AE29:AF29" si="5">SUM(AE14:AE28)</f>
        <v>51904879</v>
      </c>
      <c r="AF29" s="82">
        <f t="shared" si="5"/>
        <v>60.699999999999989</v>
      </c>
      <c r="AG29" s="80">
        <f>SUM(AG14:AG28)+1</f>
        <v>51034345</v>
      </c>
      <c r="AH29" s="82">
        <f t="shared" ref="AH29:AI29" si="6">SUM(AH14:AH28)</f>
        <v>60.1</v>
      </c>
      <c r="AI29" s="80">
        <f t="shared" si="6"/>
        <v>52446879</v>
      </c>
      <c r="AJ29" s="82">
        <f>SUM(AJ14:AJ28)-0.2</f>
        <v>58.9</v>
      </c>
    </row>
    <row r="30" spans="1:36" s="1" customFormat="1" ht="17.5" customHeight="1" thickTop="1" thickBot="1">
      <c r="A30" s="325" t="s">
        <v>177</v>
      </c>
      <c r="B30" s="326"/>
      <c r="C30" s="85">
        <v>63001278</v>
      </c>
      <c r="D30" s="86">
        <v>100</v>
      </c>
      <c r="E30" s="85">
        <v>65776512</v>
      </c>
      <c r="F30" s="86">
        <v>100</v>
      </c>
      <c r="G30" s="85">
        <v>62371436</v>
      </c>
      <c r="H30" s="86">
        <v>100</v>
      </c>
      <c r="I30" s="85">
        <v>64864967</v>
      </c>
      <c r="J30" s="86">
        <v>100</v>
      </c>
      <c r="K30" s="85">
        <v>63433090</v>
      </c>
      <c r="L30" s="86">
        <v>100</v>
      </c>
      <c r="M30" s="85">
        <v>63835351</v>
      </c>
      <c r="N30" s="86">
        <v>100.00000000000001</v>
      </c>
      <c r="O30" s="87">
        <v>67743313</v>
      </c>
      <c r="P30" s="88">
        <f>SUM(P13,P29)</f>
        <v>100</v>
      </c>
      <c r="Q30" s="87">
        <v>70312920</v>
      </c>
      <c r="R30" s="88">
        <f>SUM(R13,R29)</f>
        <v>100</v>
      </c>
      <c r="S30" s="87">
        <v>76540315</v>
      </c>
      <c r="T30" s="88">
        <f>SUM(T13,T29)</f>
        <v>100</v>
      </c>
      <c r="U30" s="85">
        <v>69953780</v>
      </c>
      <c r="V30" s="88">
        <f>SUM(V13,V29)</f>
        <v>100</v>
      </c>
      <c r="W30" s="85">
        <v>73430371</v>
      </c>
      <c r="X30" s="88">
        <f>SUM(X13,X29)</f>
        <v>100</v>
      </c>
      <c r="Y30" s="85">
        <f>SUM(Y29,Y13)</f>
        <v>70356752</v>
      </c>
      <c r="Z30" s="88">
        <f>SUM(Z13,Z29)</f>
        <v>100</v>
      </c>
      <c r="AA30" s="85">
        <f>SUM(AA29,AA13)</f>
        <v>89979688</v>
      </c>
      <c r="AB30" s="86">
        <f>SUM(AB13,AB29)</f>
        <v>100</v>
      </c>
      <c r="AC30" s="89">
        <f>SUM(AC29,AC13)</f>
        <v>87536255</v>
      </c>
      <c r="AD30" s="88">
        <f>SUM(AD13,AD29)</f>
        <v>100</v>
      </c>
      <c r="AE30" s="85">
        <f>SUM(AE29,AE13)+1</f>
        <v>85536801</v>
      </c>
      <c r="AF30" s="90">
        <f>SUM(AF13,AF29)</f>
        <v>99.999999999999986</v>
      </c>
      <c r="AG30" s="85">
        <f>SUM(AG29,AG13)-1</f>
        <v>85113245</v>
      </c>
      <c r="AH30" s="90">
        <f>SUM(AH13,AH29)</f>
        <v>100</v>
      </c>
      <c r="AI30" s="85">
        <f>SUM(AI29,AI13)+1</f>
        <v>89072859</v>
      </c>
      <c r="AJ30" s="90">
        <f>SUM(AJ13,AJ29)</f>
        <v>100</v>
      </c>
    </row>
    <row r="31" spans="1:36" s="1" customFormat="1" ht="5.1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</row>
    <row r="32" spans="1:36" s="1" customFormat="1" ht="15" customHeight="1">
      <c r="A32" s="44"/>
      <c r="B32" s="91" t="s">
        <v>253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</row>
    <row r="33" spans="1:36" s="1" customFormat="1" ht="15" customHeight="1">
      <c r="A33" s="44"/>
      <c r="B33" s="91" t="s">
        <v>134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</row>
    <row r="34" spans="1:36" s="1" customFormat="1" ht="20.149999999999999" customHeight="1"/>
    <row r="35" spans="1:36" s="1" customFormat="1" ht="20.149999999999999" customHeight="1"/>
    <row r="36" spans="1:36" ht="20.149999999999999" customHeight="1"/>
    <row r="37" spans="1:36" ht="20.149999999999999" customHeight="1"/>
    <row r="38" spans="1:36" ht="20.149999999999999" customHeight="1"/>
    <row r="39" spans="1:36" ht="20.149999999999999" customHeight="1"/>
  </sheetData>
  <mergeCells count="21">
    <mergeCell ref="AE3:AF3"/>
    <mergeCell ref="AC3:AD3"/>
    <mergeCell ref="O3:P3"/>
    <mergeCell ref="Q3:R3"/>
    <mergeCell ref="AA3:AB3"/>
    <mergeCell ref="AG3:AH3"/>
    <mergeCell ref="AI3:AJ3"/>
    <mergeCell ref="A14:A29"/>
    <mergeCell ref="A30:B30"/>
    <mergeCell ref="W3:X3"/>
    <mergeCell ref="Y3:Z3"/>
    <mergeCell ref="S3:T3"/>
    <mergeCell ref="U3:V3"/>
    <mergeCell ref="A5:A13"/>
    <mergeCell ref="A3:B4"/>
    <mergeCell ref="C3:D3"/>
    <mergeCell ref="E3:F3"/>
    <mergeCell ref="G3:H3"/>
    <mergeCell ref="I3:J3"/>
    <mergeCell ref="K3:L3"/>
    <mergeCell ref="M3:N3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2"/>
  <sheetViews>
    <sheetView view="pageBreakPreview" zoomScaleNormal="100" zoomScaleSheetLayoutView="100" workbookViewId="0">
      <pane xSplit="1" topLeftCell="P1" activePane="topRight" state="frozen"/>
      <selection activeCell="AI32" sqref="AI32"/>
      <selection pane="topRight"/>
    </sheetView>
  </sheetViews>
  <sheetFormatPr defaultColWidth="9" defaultRowHeight="13"/>
  <cols>
    <col min="1" max="1" width="10.6328125" style="4" customWidth="1"/>
    <col min="2" max="2" width="11.453125" style="4" hidden="1" customWidth="1"/>
    <col min="3" max="3" width="7.08984375" style="4" hidden="1" customWidth="1"/>
    <col min="4" max="4" width="11.453125" style="4" hidden="1" customWidth="1"/>
    <col min="5" max="5" width="7.08984375" style="4" hidden="1" customWidth="1"/>
    <col min="6" max="6" width="11.453125" style="4" hidden="1" customWidth="1"/>
    <col min="7" max="7" width="7.08984375" style="4" hidden="1" customWidth="1"/>
    <col min="8" max="8" width="11.453125" style="4" hidden="1" customWidth="1"/>
    <col min="9" max="9" width="7.08984375" style="4" hidden="1" customWidth="1"/>
    <col min="10" max="10" width="11.453125" style="4" hidden="1" customWidth="1"/>
    <col min="11" max="11" width="7.08984375" style="4" hidden="1" customWidth="1"/>
    <col min="12" max="12" width="11.453125" style="4" hidden="1" customWidth="1"/>
    <col min="13" max="13" width="7.08984375" style="4" hidden="1" customWidth="1"/>
    <col min="14" max="14" width="11.453125" style="4" hidden="1" customWidth="1"/>
    <col min="15" max="15" width="7.08984375" style="4" hidden="1" customWidth="1"/>
    <col min="16" max="16" width="11.453125" style="4" hidden="1" customWidth="1"/>
    <col min="17" max="17" width="7.08984375" style="4" hidden="1" customWidth="1"/>
    <col min="18" max="18" width="11.453125" style="4" hidden="1" customWidth="1"/>
    <col min="19" max="19" width="7.08984375" style="4" hidden="1" customWidth="1"/>
    <col min="20" max="20" width="10.6328125" style="4" customWidth="1"/>
    <col min="21" max="21" width="5.6328125" style="4" customWidth="1"/>
    <col min="22" max="22" width="10.6328125" style="4" customWidth="1"/>
    <col min="23" max="23" width="5.6328125" style="4" customWidth="1"/>
    <col min="24" max="24" width="10.6328125" style="4" customWidth="1"/>
    <col min="25" max="25" width="5.6328125" style="4" customWidth="1"/>
    <col min="26" max="26" width="10.6328125" style="4" customWidth="1"/>
    <col min="27" max="27" width="5.6328125" style="4" customWidth="1"/>
    <col min="28" max="28" width="10.6328125" style="4" customWidth="1"/>
    <col min="29" max="29" width="5.6328125" style="4" customWidth="1"/>
    <col min="30" max="30" width="10.6328125" style="4" customWidth="1"/>
    <col min="31" max="31" width="5.6328125" style="4" customWidth="1"/>
    <col min="32" max="32" width="10.6328125" style="4" customWidth="1"/>
    <col min="33" max="33" width="5.6328125" style="4" customWidth="1"/>
    <col min="34" max="34" width="10.6328125" style="4" customWidth="1"/>
    <col min="35" max="35" width="5.6328125" style="4" customWidth="1"/>
    <col min="36" max="16384" width="9" style="4"/>
  </cols>
  <sheetData>
    <row r="1" spans="1:35" ht="24" customHeight="1">
      <c r="A1" s="6" t="s">
        <v>193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0" customHeight="1" thickBot="1">
      <c r="A2" s="94"/>
      <c r="B2" s="46"/>
      <c r="C2" s="46"/>
      <c r="D2" s="46"/>
      <c r="E2" s="46"/>
      <c r="F2" s="46"/>
      <c r="G2" s="46"/>
      <c r="H2" s="94"/>
      <c r="I2" s="16"/>
      <c r="J2" s="94"/>
      <c r="K2" s="16"/>
      <c r="L2" s="94"/>
      <c r="M2" s="16"/>
      <c r="N2" s="16"/>
      <c r="O2" s="16"/>
      <c r="P2" s="16"/>
      <c r="Q2" s="16"/>
      <c r="R2" s="16"/>
      <c r="S2" s="16"/>
      <c r="T2" s="94"/>
      <c r="U2" s="16"/>
      <c r="V2" s="94"/>
      <c r="W2" s="16"/>
      <c r="X2" s="94"/>
      <c r="Y2" s="16"/>
      <c r="Z2" s="94"/>
      <c r="AA2" s="16"/>
      <c r="AB2" s="94"/>
      <c r="AC2" s="16"/>
      <c r="AD2" s="94"/>
      <c r="AE2" s="16"/>
      <c r="AF2" s="94"/>
      <c r="AG2" s="16"/>
      <c r="AH2" s="94"/>
      <c r="AI2" s="16" t="s">
        <v>105</v>
      </c>
    </row>
    <row r="3" spans="1:35" ht="24" customHeight="1">
      <c r="A3" s="334" t="s">
        <v>135</v>
      </c>
      <c r="B3" s="327" t="s">
        <v>107</v>
      </c>
      <c r="C3" s="328"/>
      <c r="D3" s="327" t="s">
        <v>108</v>
      </c>
      <c r="E3" s="328"/>
      <c r="F3" s="327" t="s">
        <v>109</v>
      </c>
      <c r="G3" s="328"/>
      <c r="H3" s="327" t="s">
        <v>110</v>
      </c>
      <c r="I3" s="333"/>
      <c r="J3" s="327" t="s">
        <v>111</v>
      </c>
      <c r="K3" s="333"/>
      <c r="L3" s="321" t="s">
        <v>112</v>
      </c>
      <c r="M3" s="321"/>
      <c r="N3" s="327" t="s">
        <v>113</v>
      </c>
      <c r="O3" s="328"/>
      <c r="P3" s="327" t="s">
        <v>114</v>
      </c>
      <c r="Q3" s="328"/>
      <c r="R3" s="327" t="s">
        <v>115</v>
      </c>
      <c r="S3" s="328"/>
      <c r="T3" s="321" t="s">
        <v>116</v>
      </c>
      <c r="U3" s="327"/>
      <c r="V3" s="321" t="s">
        <v>181</v>
      </c>
      <c r="W3" s="327"/>
      <c r="X3" s="321" t="s">
        <v>182</v>
      </c>
      <c r="Y3" s="327"/>
      <c r="Z3" s="321" t="s">
        <v>198</v>
      </c>
      <c r="AA3" s="327"/>
      <c r="AB3" s="321" t="s">
        <v>224</v>
      </c>
      <c r="AC3" s="327"/>
      <c r="AD3" s="321" t="s">
        <v>228</v>
      </c>
      <c r="AE3" s="327"/>
      <c r="AF3" s="321" t="s">
        <v>233</v>
      </c>
      <c r="AG3" s="321"/>
      <c r="AH3" s="328" t="s">
        <v>234</v>
      </c>
      <c r="AI3" s="322"/>
    </row>
    <row r="4" spans="1:35" ht="24" customHeight="1">
      <c r="A4" s="335"/>
      <c r="B4" s="95" t="s">
        <v>117</v>
      </c>
      <c r="C4" s="49" t="s">
        <v>118</v>
      </c>
      <c r="D4" s="48" t="s">
        <v>117</v>
      </c>
      <c r="E4" s="96" t="s">
        <v>118</v>
      </c>
      <c r="F4" s="95" t="s">
        <v>117</v>
      </c>
      <c r="G4" s="49" t="s">
        <v>118</v>
      </c>
      <c r="H4" s="95" t="s">
        <v>117</v>
      </c>
      <c r="I4" s="97" t="s">
        <v>118</v>
      </c>
      <c r="J4" s="95" t="s">
        <v>117</v>
      </c>
      <c r="K4" s="97" t="s">
        <v>118</v>
      </c>
      <c r="L4" s="95" t="s">
        <v>117</v>
      </c>
      <c r="M4" s="96" t="s">
        <v>118</v>
      </c>
      <c r="N4" s="97" t="s">
        <v>117</v>
      </c>
      <c r="O4" s="96" t="s">
        <v>118</v>
      </c>
      <c r="P4" s="97" t="s">
        <v>117</v>
      </c>
      <c r="Q4" s="96" t="s">
        <v>118</v>
      </c>
      <c r="R4" s="97" t="s">
        <v>117</v>
      </c>
      <c r="S4" s="96" t="s">
        <v>118</v>
      </c>
      <c r="T4" s="95" t="s">
        <v>117</v>
      </c>
      <c r="U4" s="97" t="s">
        <v>118</v>
      </c>
      <c r="V4" s="95" t="s">
        <v>117</v>
      </c>
      <c r="W4" s="97" t="s">
        <v>118</v>
      </c>
      <c r="X4" s="95" t="s">
        <v>117</v>
      </c>
      <c r="Y4" s="97" t="s">
        <v>118</v>
      </c>
      <c r="Z4" s="95" t="s">
        <v>117</v>
      </c>
      <c r="AA4" s="97" t="s">
        <v>118</v>
      </c>
      <c r="AB4" s="95" t="s">
        <v>117</v>
      </c>
      <c r="AC4" s="97" t="s">
        <v>118</v>
      </c>
      <c r="AD4" s="95" t="s">
        <v>117</v>
      </c>
      <c r="AE4" s="97" t="s">
        <v>118</v>
      </c>
      <c r="AF4" s="95" t="s">
        <v>117</v>
      </c>
      <c r="AG4" s="49" t="s">
        <v>118</v>
      </c>
      <c r="AH4" s="98" t="s">
        <v>117</v>
      </c>
      <c r="AI4" s="99" t="s">
        <v>118</v>
      </c>
    </row>
    <row r="5" spans="1:35" s="7" customFormat="1" ht="24" customHeight="1">
      <c r="A5" s="100" t="s">
        <v>136</v>
      </c>
      <c r="B5" s="101">
        <v>61789554</v>
      </c>
      <c r="C5" s="102">
        <v>100</v>
      </c>
      <c r="D5" s="103">
        <v>64791820</v>
      </c>
      <c r="E5" s="104">
        <v>100</v>
      </c>
      <c r="F5" s="101">
        <v>61206384</v>
      </c>
      <c r="G5" s="102">
        <v>100</v>
      </c>
      <c r="H5" s="101">
        <v>63342540</v>
      </c>
      <c r="I5" s="105">
        <v>100</v>
      </c>
      <c r="J5" s="101">
        <v>62340041</v>
      </c>
      <c r="K5" s="105">
        <v>100</v>
      </c>
      <c r="L5" s="101">
        <v>62281381</v>
      </c>
      <c r="M5" s="104">
        <v>100.00000000000001</v>
      </c>
      <c r="N5" s="106">
        <f t="shared" ref="N5:AA5" si="0">SUM(N6:N19)</f>
        <v>66286619</v>
      </c>
      <c r="O5" s="104">
        <f t="shared" si="0"/>
        <v>100.00000000000001</v>
      </c>
      <c r="P5" s="106">
        <f t="shared" si="0"/>
        <v>68967149</v>
      </c>
      <c r="Q5" s="104">
        <f t="shared" si="0"/>
        <v>100</v>
      </c>
      <c r="R5" s="106">
        <f t="shared" si="0"/>
        <v>75086827</v>
      </c>
      <c r="S5" s="104">
        <f t="shared" si="0"/>
        <v>100.00000000000001</v>
      </c>
      <c r="T5" s="101">
        <f t="shared" si="0"/>
        <v>68501546</v>
      </c>
      <c r="U5" s="105">
        <f t="shared" si="0"/>
        <v>100.00000000000001</v>
      </c>
      <c r="V5" s="101">
        <f t="shared" ref="V5" si="1">SUM(V6:V19)</f>
        <v>72555076</v>
      </c>
      <c r="W5" s="105">
        <v>100</v>
      </c>
      <c r="X5" s="101">
        <f t="shared" ref="X5:Z5" si="2">SUM(X6:X19)</f>
        <v>69232903</v>
      </c>
      <c r="Y5" s="105">
        <v>100</v>
      </c>
      <c r="Z5" s="101">
        <f t="shared" si="2"/>
        <v>88357781</v>
      </c>
      <c r="AA5" s="107">
        <f t="shared" si="0"/>
        <v>100</v>
      </c>
      <c r="AB5" s="101">
        <f t="shared" ref="AB5" si="3">SUM(AB6:AB19)</f>
        <v>85410468</v>
      </c>
      <c r="AC5" s="107">
        <f t="shared" ref="AC5:AD5" si="4">SUM(AC6:AC19)</f>
        <v>100.00000000000001</v>
      </c>
      <c r="AD5" s="101">
        <f t="shared" si="4"/>
        <v>82879534</v>
      </c>
      <c r="AE5" s="107">
        <f>SUM(AE6:AE19)-0.1</f>
        <v>100.00000000000001</v>
      </c>
      <c r="AF5" s="101">
        <f>SUM(AF6:AF19)+1</f>
        <v>83757114</v>
      </c>
      <c r="AG5" s="104">
        <f>SUM(AG6:AG19)-0.1</f>
        <v>100</v>
      </c>
      <c r="AH5" s="302">
        <f t="shared" ref="AH5" si="5">SUM(AH6:AH19)</f>
        <v>86394617</v>
      </c>
      <c r="AI5" s="303">
        <f>SUM(AI6:AI19)</f>
        <v>99.999999999999986</v>
      </c>
    </row>
    <row r="6" spans="1:35" ht="24" customHeight="1">
      <c r="A6" s="108" t="s">
        <v>137</v>
      </c>
      <c r="B6" s="109">
        <v>482088</v>
      </c>
      <c r="C6" s="110">
        <v>0.8</v>
      </c>
      <c r="D6" s="111">
        <v>359578</v>
      </c>
      <c r="E6" s="112">
        <v>0.6</v>
      </c>
      <c r="F6" s="109">
        <v>356564</v>
      </c>
      <c r="G6" s="110">
        <v>0.6</v>
      </c>
      <c r="H6" s="109">
        <v>472919</v>
      </c>
      <c r="I6" s="113">
        <v>0.6</v>
      </c>
      <c r="J6" s="109">
        <v>404560</v>
      </c>
      <c r="K6" s="113">
        <v>0.6</v>
      </c>
      <c r="L6" s="109">
        <v>402207</v>
      </c>
      <c r="M6" s="112">
        <v>0.6</v>
      </c>
      <c r="N6" s="114">
        <v>403568</v>
      </c>
      <c r="O6" s="112">
        <v>0.6</v>
      </c>
      <c r="P6" s="114">
        <v>417679</v>
      </c>
      <c r="Q6" s="112">
        <v>0.6</v>
      </c>
      <c r="R6" s="114">
        <v>365178</v>
      </c>
      <c r="S6" s="112">
        <v>0.5</v>
      </c>
      <c r="T6" s="109">
        <v>379420</v>
      </c>
      <c r="U6" s="113">
        <v>0.6</v>
      </c>
      <c r="V6" s="109">
        <v>376448</v>
      </c>
      <c r="W6" s="113">
        <v>0.5</v>
      </c>
      <c r="X6" s="109">
        <v>367659</v>
      </c>
      <c r="Y6" s="113">
        <v>0.5</v>
      </c>
      <c r="Z6" s="109">
        <v>354446</v>
      </c>
      <c r="AA6" s="113">
        <v>0.4</v>
      </c>
      <c r="AB6" s="109">
        <v>339366</v>
      </c>
      <c r="AC6" s="113">
        <v>0.4</v>
      </c>
      <c r="AD6" s="109">
        <v>328283</v>
      </c>
      <c r="AE6" s="113">
        <v>0.4</v>
      </c>
      <c r="AF6" s="109">
        <v>325178</v>
      </c>
      <c r="AG6" s="110">
        <v>0.4</v>
      </c>
      <c r="AH6" s="304">
        <v>325519</v>
      </c>
      <c r="AI6" s="305">
        <v>0.4</v>
      </c>
    </row>
    <row r="7" spans="1:35" ht="24" customHeight="1">
      <c r="A7" s="115" t="s">
        <v>138</v>
      </c>
      <c r="B7" s="116">
        <v>7314726</v>
      </c>
      <c r="C7" s="117">
        <v>11.8</v>
      </c>
      <c r="D7" s="118">
        <v>7772993</v>
      </c>
      <c r="E7" s="119">
        <v>12</v>
      </c>
      <c r="F7" s="116">
        <v>6417040</v>
      </c>
      <c r="G7" s="117">
        <v>10.5</v>
      </c>
      <c r="H7" s="116">
        <v>7111991</v>
      </c>
      <c r="I7" s="120">
        <v>10.5</v>
      </c>
      <c r="J7" s="116">
        <v>5878082</v>
      </c>
      <c r="K7" s="120">
        <v>9.4</v>
      </c>
      <c r="L7" s="116">
        <v>5985808</v>
      </c>
      <c r="M7" s="119">
        <v>9.6</v>
      </c>
      <c r="N7" s="121">
        <v>8192878</v>
      </c>
      <c r="O7" s="119">
        <v>12.4</v>
      </c>
      <c r="P7" s="121">
        <v>6727913</v>
      </c>
      <c r="Q7" s="119">
        <v>9.8000000000000007</v>
      </c>
      <c r="R7" s="121">
        <v>10712102</v>
      </c>
      <c r="S7" s="119">
        <v>14.2</v>
      </c>
      <c r="T7" s="116">
        <v>10313766</v>
      </c>
      <c r="U7" s="120">
        <v>15</v>
      </c>
      <c r="V7" s="116">
        <v>11611005</v>
      </c>
      <c r="W7" s="120">
        <v>16</v>
      </c>
      <c r="X7" s="116">
        <v>9549913</v>
      </c>
      <c r="Y7" s="120">
        <v>13.8</v>
      </c>
      <c r="Z7" s="116">
        <v>27417830</v>
      </c>
      <c r="AA7" s="120">
        <v>31</v>
      </c>
      <c r="AB7" s="116">
        <v>21691582</v>
      </c>
      <c r="AC7" s="120">
        <v>25.4</v>
      </c>
      <c r="AD7" s="116">
        <v>20635832</v>
      </c>
      <c r="AE7" s="120">
        <v>24.9</v>
      </c>
      <c r="AF7" s="116">
        <v>18045957</v>
      </c>
      <c r="AG7" s="117">
        <v>21.5</v>
      </c>
      <c r="AH7" s="306">
        <v>20651409</v>
      </c>
      <c r="AI7" s="307">
        <v>23.9</v>
      </c>
    </row>
    <row r="8" spans="1:35" ht="24" customHeight="1">
      <c r="A8" s="115" t="s">
        <v>139</v>
      </c>
      <c r="B8" s="116">
        <v>15045038</v>
      </c>
      <c r="C8" s="117">
        <v>24.3</v>
      </c>
      <c r="D8" s="118">
        <v>15961064</v>
      </c>
      <c r="E8" s="119">
        <v>24.6</v>
      </c>
      <c r="F8" s="116">
        <v>17488451</v>
      </c>
      <c r="G8" s="117">
        <v>28.6</v>
      </c>
      <c r="H8" s="116">
        <v>18425423</v>
      </c>
      <c r="I8" s="120">
        <v>28.6</v>
      </c>
      <c r="J8" s="116">
        <v>18683795</v>
      </c>
      <c r="K8" s="120">
        <v>30</v>
      </c>
      <c r="L8" s="116">
        <v>19217681</v>
      </c>
      <c r="M8" s="119">
        <v>30.8</v>
      </c>
      <c r="N8" s="121">
        <v>20701580</v>
      </c>
      <c r="O8" s="119">
        <v>31.2</v>
      </c>
      <c r="P8" s="121">
        <v>21050299</v>
      </c>
      <c r="Q8" s="119">
        <v>30.5</v>
      </c>
      <c r="R8" s="121">
        <v>21861319</v>
      </c>
      <c r="S8" s="119">
        <v>29.1</v>
      </c>
      <c r="T8" s="116">
        <v>20936109</v>
      </c>
      <c r="U8" s="120">
        <v>30.5</v>
      </c>
      <c r="V8" s="116">
        <v>21745020</v>
      </c>
      <c r="W8" s="120">
        <v>30</v>
      </c>
      <c r="X8" s="116">
        <v>22268903</v>
      </c>
      <c r="Y8" s="120">
        <v>32.200000000000003</v>
      </c>
      <c r="Z8" s="116">
        <f>22064835+1</f>
        <v>22064836</v>
      </c>
      <c r="AA8" s="120">
        <v>25</v>
      </c>
      <c r="AB8" s="116">
        <v>24910151</v>
      </c>
      <c r="AC8" s="120">
        <v>29.2</v>
      </c>
      <c r="AD8" s="116">
        <v>23497741</v>
      </c>
      <c r="AE8" s="120">
        <v>28.4</v>
      </c>
      <c r="AF8" s="116">
        <v>24174481</v>
      </c>
      <c r="AG8" s="117">
        <v>28.9</v>
      </c>
      <c r="AH8" s="306">
        <v>23522715</v>
      </c>
      <c r="AI8" s="307">
        <v>27.2</v>
      </c>
    </row>
    <row r="9" spans="1:35" ht="24" customHeight="1">
      <c r="A9" s="115" t="s">
        <v>140</v>
      </c>
      <c r="B9" s="116">
        <v>4976490</v>
      </c>
      <c r="C9" s="117">
        <v>8.1</v>
      </c>
      <c r="D9" s="118">
        <v>5529658</v>
      </c>
      <c r="E9" s="119">
        <v>8.5</v>
      </c>
      <c r="F9" s="116">
        <v>6099532</v>
      </c>
      <c r="G9" s="117">
        <v>10</v>
      </c>
      <c r="H9" s="116">
        <v>5967246</v>
      </c>
      <c r="I9" s="120">
        <v>10</v>
      </c>
      <c r="J9" s="116">
        <v>6046725</v>
      </c>
      <c r="K9" s="120">
        <v>9.6999999999999993</v>
      </c>
      <c r="L9" s="116">
        <v>6326690</v>
      </c>
      <c r="M9" s="119">
        <v>10.199999999999999</v>
      </c>
      <c r="N9" s="121">
        <v>6402753</v>
      </c>
      <c r="O9" s="119">
        <v>9.6999999999999993</v>
      </c>
      <c r="P9" s="121">
        <v>7328704</v>
      </c>
      <c r="Q9" s="119">
        <v>10.6</v>
      </c>
      <c r="R9" s="121">
        <v>8672675</v>
      </c>
      <c r="S9" s="119">
        <v>11.5</v>
      </c>
      <c r="T9" s="116">
        <v>6348784</v>
      </c>
      <c r="U9" s="120">
        <v>9.3000000000000007</v>
      </c>
      <c r="V9" s="116">
        <v>7114894</v>
      </c>
      <c r="W9" s="120">
        <v>9.8000000000000007</v>
      </c>
      <c r="X9" s="116">
        <v>6610794</v>
      </c>
      <c r="Y9" s="120">
        <v>9.5</v>
      </c>
      <c r="Z9" s="116">
        <v>6301268</v>
      </c>
      <c r="AA9" s="120">
        <v>7.1</v>
      </c>
      <c r="AB9" s="116">
        <v>7315593</v>
      </c>
      <c r="AC9" s="120">
        <v>8.6</v>
      </c>
      <c r="AD9" s="116">
        <v>7257775</v>
      </c>
      <c r="AE9" s="120">
        <v>8.8000000000000007</v>
      </c>
      <c r="AF9" s="116">
        <v>7424784</v>
      </c>
      <c r="AG9" s="117">
        <v>8.9</v>
      </c>
      <c r="AH9" s="306">
        <v>7234389</v>
      </c>
      <c r="AI9" s="307">
        <v>8.4</v>
      </c>
    </row>
    <row r="10" spans="1:35" ht="24" customHeight="1">
      <c r="A10" s="115" t="s">
        <v>141</v>
      </c>
      <c r="B10" s="116">
        <v>72894</v>
      </c>
      <c r="C10" s="117">
        <v>0.1</v>
      </c>
      <c r="D10" s="118">
        <v>53040</v>
      </c>
      <c r="E10" s="119">
        <v>0.1</v>
      </c>
      <c r="F10" s="116">
        <v>52216</v>
      </c>
      <c r="G10" s="117">
        <v>0.1</v>
      </c>
      <c r="H10" s="116">
        <v>51753</v>
      </c>
      <c r="I10" s="120">
        <v>0.1</v>
      </c>
      <c r="J10" s="116">
        <v>54371</v>
      </c>
      <c r="K10" s="120">
        <v>0.1</v>
      </c>
      <c r="L10" s="116">
        <v>51080</v>
      </c>
      <c r="M10" s="119">
        <v>0.1</v>
      </c>
      <c r="N10" s="121">
        <v>51053</v>
      </c>
      <c r="O10" s="119">
        <v>0.1</v>
      </c>
      <c r="P10" s="121">
        <v>51033</v>
      </c>
      <c r="Q10" s="119">
        <v>0.1</v>
      </c>
      <c r="R10" s="121">
        <v>51033</v>
      </c>
      <c r="S10" s="119">
        <v>0.1</v>
      </c>
      <c r="T10" s="116">
        <v>51033</v>
      </c>
      <c r="U10" s="120">
        <v>0.1</v>
      </c>
      <c r="V10" s="116">
        <v>51020</v>
      </c>
      <c r="W10" s="120">
        <v>0.1</v>
      </c>
      <c r="X10" s="116">
        <v>51020</v>
      </c>
      <c r="Y10" s="120">
        <v>0.1</v>
      </c>
      <c r="Z10" s="116">
        <v>50661</v>
      </c>
      <c r="AA10" s="120">
        <v>0.1</v>
      </c>
      <c r="AB10" s="116">
        <v>50693</v>
      </c>
      <c r="AC10" s="120">
        <v>0.1</v>
      </c>
      <c r="AD10" s="116">
        <v>50857</v>
      </c>
      <c r="AE10" s="120">
        <v>0.1</v>
      </c>
      <c r="AF10" s="116">
        <v>50900</v>
      </c>
      <c r="AG10" s="117">
        <v>0.1</v>
      </c>
      <c r="AH10" s="306">
        <v>50891</v>
      </c>
      <c r="AI10" s="307">
        <v>0.1</v>
      </c>
    </row>
    <row r="11" spans="1:35" ht="24" customHeight="1">
      <c r="A11" s="115" t="s">
        <v>142</v>
      </c>
      <c r="B11" s="116">
        <v>3338467</v>
      </c>
      <c r="C11" s="117">
        <v>5.4</v>
      </c>
      <c r="D11" s="118">
        <v>4022724</v>
      </c>
      <c r="E11" s="119">
        <v>6.2</v>
      </c>
      <c r="F11" s="116">
        <v>3512343</v>
      </c>
      <c r="G11" s="117">
        <v>5.7</v>
      </c>
      <c r="H11" s="116">
        <v>4501352</v>
      </c>
      <c r="I11" s="120">
        <v>5.7</v>
      </c>
      <c r="J11" s="116">
        <v>4014792</v>
      </c>
      <c r="K11" s="120">
        <v>6.4</v>
      </c>
      <c r="L11" s="116">
        <v>4153544</v>
      </c>
      <c r="M11" s="119">
        <v>6.7</v>
      </c>
      <c r="N11" s="121">
        <v>4398705</v>
      </c>
      <c r="O11" s="119">
        <v>6.6</v>
      </c>
      <c r="P11" s="121">
        <v>4671536</v>
      </c>
      <c r="Q11" s="119">
        <v>6.8</v>
      </c>
      <c r="R11" s="121">
        <v>4333472</v>
      </c>
      <c r="S11" s="119">
        <v>5.8</v>
      </c>
      <c r="T11" s="116">
        <v>3919067</v>
      </c>
      <c r="U11" s="120">
        <v>5.7</v>
      </c>
      <c r="V11" s="116">
        <v>4587904</v>
      </c>
      <c r="W11" s="120">
        <v>6.3</v>
      </c>
      <c r="X11" s="116">
        <v>3690224</v>
      </c>
      <c r="Y11" s="120">
        <v>5.3</v>
      </c>
      <c r="Z11" s="116">
        <v>3521165</v>
      </c>
      <c r="AA11" s="120">
        <v>4</v>
      </c>
      <c r="AB11" s="116">
        <v>3882036</v>
      </c>
      <c r="AC11" s="120">
        <v>4.5</v>
      </c>
      <c r="AD11" s="116">
        <v>4799255</v>
      </c>
      <c r="AE11" s="120">
        <v>5.8</v>
      </c>
      <c r="AF11" s="116">
        <v>4179878</v>
      </c>
      <c r="AG11" s="117">
        <v>5</v>
      </c>
      <c r="AH11" s="306">
        <v>3994906</v>
      </c>
      <c r="AI11" s="307">
        <v>4.5999999999999996</v>
      </c>
    </row>
    <row r="12" spans="1:35" ht="24" customHeight="1">
      <c r="A12" s="115" t="s">
        <v>143</v>
      </c>
      <c r="B12" s="116">
        <v>4026818</v>
      </c>
      <c r="C12" s="117">
        <v>6.5</v>
      </c>
      <c r="D12" s="118">
        <v>3813632</v>
      </c>
      <c r="E12" s="119">
        <v>5.9</v>
      </c>
      <c r="F12" s="116">
        <v>3222403</v>
      </c>
      <c r="G12" s="117">
        <v>5.3</v>
      </c>
      <c r="H12" s="116">
        <v>2408481</v>
      </c>
      <c r="I12" s="120">
        <v>5.3</v>
      </c>
      <c r="J12" s="116">
        <v>1798862</v>
      </c>
      <c r="K12" s="120">
        <v>2.9</v>
      </c>
      <c r="L12" s="116">
        <v>1975655</v>
      </c>
      <c r="M12" s="119">
        <v>3.2</v>
      </c>
      <c r="N12" s="121">
        <v>2901857</v>
      </c>
      <c r="O12" s="119">
        <v>4.4000000000000004</v>
      </c>
      <c r="P12" s="121">
        <v>2663958</v>
      </c>
      <c r="Q12" s="119">
        <v>3.9</v>
      </c>
      <c r="R12" s="121">
        <v>2844890</v>
      </c>
      <c r="S12" s="119">
        <v>3.8</v>
      </c>
      <c r="T12" s="116">
        <v>3054233</v>
      </c>
      <c r="U12" s="120">
        <v>4.5</v>
      </c>
      <c r="V12" s="116">
        <v>2086812</v>
      </c>
      <c r="W12" s="120">
        <v>2.9</v>
      </c>
      <c r="X12" s="116">
        <v>2046124</v>
      </c>
      <c r="Y12" s="120">
        <v>3</v>
      </c>
      <c r="Z12" s="116">
        <v>2916666</v>
      </c>
      <c r="AA12" s="120">
        <f>3.3-0.1</f>
        <v>3.1999999999999997</v>
      </c>
      <c r="AB12" s="116">
        <v>2341082</v>
      </c>
      <c r="AC12" s="120">
        <v>2.7</v>
      </c>
      <c r="AD12" s="116">
        <v>2218631</v>
      </c>
      <c r="AE12" s="120">
        <v>2.7</v>
      </c>
      <c r="AF12" s="116">
        <v>2151459</v>
      </c>
      <c r="AG12" s="117">
        <v>2.6</v>
      </c>
      <c r="AH12" s="306">
        <v>2332871</v>
      </c>
      <c r="AI12" s="307">
        <v>2.7</v>
      </c>
    </row>
    <row r="13" spans="1:35" ht="24" customHeight="1">
      <c r="A13" s="115" t="s">
        <v>144</v>
      </c>
      <c r="B13" s="116">
        <v>9121041</v>
      </c>
      <c r="C13" s="117">
        <v>14.8</v>
      </c>
      <c r="D13" s="118">
        <v>7952185</v>
      </c>
      <c r="E13" s="119">
        <v>12.3</v>
      </c>
      <c r="F13" s="116">
        <v>5844459</v>
      </c>
      <c r="G13" s="117">
        <v>9.5</v>
      </c>
      <c r="H13" s="116">
        <v>5633696</v>
      </c>
      <c r="I13" s="120">
        <v>9.5</v>
      </c>
      <c r="J13" s="116">
        <v>5418045</v>
      </c>
      <c r="K13" s="120">
        <v>8.6999999999999993</v>
      </c>
      <c r="L13" s="116">
        <v>5639558</v>
      </c>
      <c r="M13" s="119">
        <v>9</v>
      </c>
      <c r="N13" s="121">
        <v>5443592</v>
      </c>
      <c r="O13" s="119">
        <v>8.1999999999999993</v>
      </c>
      <c r="P13" s="121">
        <v>5278104</v>
      </c>
      <c r="Q13" s="119">
        <v>7.6</v>
      </c>
      <c r="R13" s="121">
        <v>5541747</v>
      </c>
      <c r="S13" s="119">
        <v>7.4</v>
      </c>
      <c r="T13" s="116">
        <v>5622375</v>
      </c>
      <c r="U13" s="120">
        <v>8.1999999999999993</v>
      </c>
      <c r="V13" s="116">
        <v>5589428</v>
      </c>
      <c r="W13" s="120">
        <v>7.7</v>
      </c>
      <c r="X13" s="116">
        <v>5196654</v>
      </c>
      <c r="Y13" s="120">
        <v>7.5</v>
      </c>
      <c r="Z13" s="116">
        <v>5646067</v>
      </c>
      <c r="AA13" s="120">
        <v>6.4</v>
      </c>
      <c r="AB13" s="116">
        <v>5826217</v>
      </c>
      <c r="AC13" s="120">
        <v>6.8</v>
      </c>
      <c r="AD13" s="116">
        <v>5326623</v>
      </c>
      <c r="AE13" s="120">
        <v>6.4</v>
      </c>
      <c r="AF13" s="116">
        <v>4993533</v>
      </c>
      <c r="AG13" s="117">
        <v>6</v>
      </c>
      <c r="AH13" s="306">
        <v>5035517</v>
      </c>
      <c r="AI13" s="307">
        <v>5.8</v>
      </c>
    </row>
    <row r="14" spans="1:35" ht="24" customHeight="1">
      <c r="A14" s="115" t="s">
        <v>145</v>
      </c>
      <c r="B14" s="116">
        <v>2195939</v>
      </c>
      <c r="C14" s="117">
        <v>3.5</v>
      </c>
      <c r="D14" s="118">
        <v>2632490</v>
      </c>
      <c r="E14" s="119">
        <v>4.0999999999999996</v>
      </c>
      <c r="F14" s="116">
        <v>2020782</v>
      </c>
      <c r="G14" s="117">
        <v>3.3</v>
      </c>
      <c r="H14" s="116">
        <v>2231621</v>
      </c>
      <c r="I14" s="120">
        <v>3.3</v>
      </c>
      <c r="J14" s="116">
        <v>2090753</v>
      </c>
      <c r="K14" s="120">
        <v>3.4</v>
      </c>
      <c r="L14" s="116">
        <v>2848690</v>
      </c>
      <c r="M14" s="119">
        <v>4.5999999999999996</v>
      </c>
      <c r="N14" s="121">
        <v>2428802</v>
      </c>
      <c r="O14" s="119">
        <v>3.7</v>
      </c>
      <c r="P14" s="121">
        <v>3762376</v>
      </c>
      <c r="Q14" s="119">
        <v>5.5</v>
      </c>
      <c r="R14" s="121">
        <v>2790132</v>
      </c>
      <c r="S14" s="119">
        <v>3.7</v>
      </c>
      <c r="T14" s="116">
        <v>2130176</v>
      </c>
      <c r="U14" s="120">
        <v>3.1</v>
      </c>
      <c r="V14" s="116">
        <v>2838313</v>
      </c>
      <c r="W14" s="120">
        <v>3.9</v>
      </c>
      <c r="X14" s="116">
        <v>2812365</v>
      </c>
      <c r="Y14" s="120">
        <v>4.0999999999999996</v>
      </c>
      <c r="Z14" s="116">
        <v>3193184</v>
      </c>
      <c r="AA14" s="120">
        <v>3.6</v>
      </c>
      <c r="AB14" s="116">
        <v>2165469</v>
      </c>
      <c r="AC14" s="120">
        <v>2.5</v>
      </c>
      <c r="AD14" s="116">
        <v>2512200</v>
      </c>
      <c r="AE14" s="120">
        <v>3</v>
      </c>
      <c r="AF14" s="116">
        <v>2431101</v>
      </c>
      <c r="AG14" s="117">
        <v>2.9</v>
      </c>
      <c r="AH14" s="306">
        <v>2690041</v>
      </c>
      <c r="AI14" s="307">
        <v>3.1</v>
      </c>
    </row>
    <row r="15" spans="1:35" ht="24" customHeight="1">
      <c r="A15" s="115" t="s">
        <v>146</v>
      </c>
      <c r="B15" s="116">
        <v>6290928</v>
      </c>
      <c r="C15" s="117">
        <v>10.199999999999999</v>
      </c>
      <c r="D15" s="118">
        <v>6375263</v>
      </c>
      <c r="E15" s="119">
        <v>9.8000000000000007</v>
      </c>
      <c r="F15" s="116">
        <v>5867152</v>
      </c>
      <c r="G15" s="117">
        <v>9.6</v>
      </c>
      <c r="H15" s="116">
        <v>6665292</v>
      </c>
      <c r="I15" s="120">
        <v>9.6</v>
      </c>
      <c r="J15" s="116">
        <v>8429944</v>
      </c>
      <c r="K15" s="120">
        <v>13.5</v>
      </c>
      <c r="L15" s="116">
        <v>6212689</v>
      </c>
      <c r="M15" s="119">
        <v>10</v>
      </c>
      <c r="N15" s="121">
        <v>6067792</v>
      </c>
      <c r="O15" s="119">
        <v>9.1</v>
      </c>
      <c r="P15" s="121">
        <v>8223964</v>
      </c>
      <c r="Q15" s="119">
        <v>11.9</v>
      </c>
      <c r="R15" s="121">
        <v>9315532</v>
      </c>
      <c r="S15" s="119">
        <v>12.4</v>
      </c>
      <c r="T15" s="116">
        <v>7284956</v>
      </c>
      <c r="U15" s="120">
        <v>10.6</v>
      </c>
      <c r="V15" s="116">
        <v>7874444</v>
      </c>
      <c r="W15" s="120">
        <v>10.9</v>
      </c>
      <c r="X15" s="116">
        <v>7592392</v>
      </c>
      <c r="Y15" s="120">
        <v>11</v>
      </c>
      <c r="Z15" s="116">
        <v>8104502</v>
      </c>
      <c r="AA15" s="120">
        <v>9.1999999999999993</v>
      </c>
      <c r="AB15" s="116">
        <v>8123704</v>
      </c>
      <c r="AC15" s="120">
        <v>9.5</v>
      </c>
      <c r="AD15" s="116">
        <v>6474752</v>
      </c>
      <c r="AE15" s="120">
        <v>7.8</v>
      </c>
      <c r="AF15" s="116">
        <v>9745875</v>
      </c>
      <c r="AG15" s="117">
        <v>11.6</v>
      </c>
      <c r="AH15" s="306">
        <v>9073898</v>
      </c>
      <c r="AI15" s="307">
        <v>10.5</v>
      </c>
    </row>
    <row r="16" spans="1:35" ht="24" customHeight="1">
      <c r="A16" s="115" t="s">
        <v>147</v>
      </c>
      <c r="B16" s="116">
        <v>45389</v>
      </c>
      <c r="C16" s="117">
        <v>0.1</v>
      </c>
      <c r="D16" s="118">
        <v>424082</v>
      </c>
      <c r="E16" s="119">
        <v>0.6</v>
      </c>
      <c r="F16" s="116">
        <v>662431</v>
      </c>
      <c r="G16" s="117">
        <v>1</v>
      </c>
      <c r="H16" s="116">
        <v>263633</v>
      </c>
      <c r="I16" s="120">
        <v>1</v>
      </c>
      <c r="J16" s="116">
        <v>377872</v>
      </c>
      <c r="K16" s="120">
        <v>0.6</v>
      </c>
      <c r="L16" s="116">
        <v>296031</v>
      </c>
      <c r="M16" s="119">
        <v>0.5</v>
      </c>
      <c r="N16" s="121">
        <v>369966</v>
      </c>
      <c r="O16" s="119">
        <v>0.5</v>
      </c>
      <c r="P16" s="121">
        <v>240136</v>
      </c>
      <c r="Q16" s="119">
        <v>0.3</v>
      </c>
      <c r="R16" s="121">
        <v>278638</v>
      </c>
      <c r="S16" s="119">
        <v>0.4</v>
      </c>
      <c r="T16" s="116">
        <v>135060</v>
      </c>
      <c r="U16" s="120">
        <v>0.2</v>
      </c>
      <c r="V16" s="116">
        <v>624979</v>
      </c>
      <c r="W16" s="120">
        <v>0.9</v>
      </c>
      <c r="X16" s="116">
        <v>1245827</v>
      </c>
      <c r="Y16" s="120">
        <v>1.8</v>
      </c>
      <c r="Z16" s="116">
        <v>789115</v>
      </c>
      <c r="AA16" s="120">
        <v>0.9</v>
      </c>
      <c r="AB16" s="116">
        <v>738268</v>
      </c>
      <c r="AC16" s="120">
        <v>0.9</v>
      </c>
      <c r="AD16" s="116">
        <v>1462434</v>
      </c>
      <c r="AE16" s="120">
        <v>1.8</v>
      </c>
      <c r="AF16" s="116">
        <v>2002581</v>
      </c>
      <c r="AG16" s="117">
        <v>2.4</v>
      </c>
      <c r="AH16" s="306">
        <v>3072123</v>
      </c>
      <c r="AI16" s="307">
        <v>3.6</v>
      </c>
    </row>
    <row r="17" spans="1:35" ht="24" customHeight="1">
      <c r="A17" s="115" t="s">
        <v>148</v>
      </c>
      <c r="B17" s="116">
        <v>8879736</v>
      </c>
      <c r="C17" s="117">
        <v>14.4</v>
      </c>
      <c r="D17" s="118">
        <v>9895111</v>
      </c>
      <c r="E17" s="119">
        <v>15.3</v>
      </c>
      <c r="F17" s="116">
        <v>9663011</v>
      </c>
      <c r="G17" s="117">
        <v>15.8</v>
      </c>
      <c r="H17" s="116">
        <v>9609133</v>
      </c>
      <c r="I17" s="120">
        <v>15.8</v>
      </c>
      <c r="J17" s="116">
        <v>9142240</v>
      </c>
      <c r="K17" s="120">
        <v>14.7</v>
      </c>
      <c r="L17" s="116">
        <v>9171748</v>
      </c>
      <c r="M17" s="119">
        <v>14.7</v>
      </c>
      <c r="N17" s="121">
        <v>8924073</v>
      </c>
      <c r="O17" s="119">
        <v>13.5</v>
      </c>
      <c r="P17" s="121">
        <v>8551447</v>
      </c>
      <c r="Q17" s="119">
        <v>12.4</v>
      </c>
      <c r="R17" s="121">
        <v>8320109</v>
      </c>
      <c r="S17" s="119">
        <v>11.1</v>
      </c>
      <c r="T17" s="116">
        <v>8326567</v>
      </c>
      <c r="U17" s="120">
        <v>12.2</v>
      </c>
      <c r="V17" s="116">
        <v>8054809</v>
      </c>
      <c r="W17" s="120">
        <v>11.1</v>
      </c>
      <c r="X17" s="116">
        <v>7801028</v>
      </c>
      <c r="Y17" s="120">
        <v>11.3</v>
      </c>
      <c r="Z17" s="116">
        <v>7998041</v>
      </c>
      <c r="AA17" s="120">
        <v>9.1</v>
      </c>
      <c r="AB17" s="116">
        <v>8026307</v>
      </c>
      <c r="AC17" s="120">
        <v>9.4</v>
      </c>
      <c r="AD17" s="116">
        <v>8315151</v>
      </c>
      <c r="AE17" s="120">
        <v>10</v>
      </c>
      <c r="AF17" s="116">
        <v>8231386</v>
      </c>
      <c r="AG17" s="117">
        <v>9.8000000000000007</v>
      </c>
      <c r="AH17" s="306">
        <v>8410338</v>
      </c>
      <c r="AI17" s="307">
        <v>9.6999999999999993</v>
      </c>
    </row>
    <row r="18" spans="1:35" ht="24" customHeight="1">
      <c r="A18" s="115" t="s">
        <v>149</v>
      </c>
      <c r="B18" s="116">
        <v>0</v>
      </c>
      <c r="C18" s="122"/>
      <c r="D18" s="118">
        <v>0</v>
      </c>
      <c r="E18" s="123"/>
      <c r="F18" s="116">
        <v>0</v>
      </c>
      <c r="G18" s="122"/>
      <c r="H18" s="116">
        <v>0</v>
      </c>
      <c r="I18" s="124"/>
      <c r="J18" s="116">
        <v>0</v>
      </c>
      <c r="K18" s="124"/>
      <c r="L18" s="116">
        <v>0</v>
      </c>
      <c r="M18" s="123"/>
      <c r="N18" s="125">
        <v>0</v>
      </c>
      <c r="O18" s="123">
        <v>0</v>
      </c>
      <c r="P18" s="125">
        <v>0</v>
      </c>
      <c r="Q18" s="123">
        <v>0</v>
      </c>
      <c r="R18" s="125">
        <v>0</v>
      </c>
      <c r="S18" s="123">
        <v>0</v>
      </c>
      <c r="T18" s="116">
        <v>0</v>
      </c>
      <c r="U18" s="124">
        <v>0</v>
      </c>
      <c r="V18" s="116">
        <v>0</v>
      </c>
      <c r="W18" s="124">
        <v>0</v>
      </c>
      <c r="X18" s="116">
        <v>0</v>
      </c>
      <c r="Y18" s="124">
        <v>0</v>
      </c>
      <c r="Z18" s="116">
        <v>0</v>
      </c>
      <c r="AA18" s="124">
        <v>0</v>
      </c>
      <c r="AB18" s="116">
        <v>0</v>
      </c>
      <c r="AC18" s="124">
        <v>0</v>
      </c>
      <c r="AD18" s="116">
        <v>0</v>
      </c>
      <c r="AE18" s="124">
        <v>0</v>
      </c>
      <c r="AF18" s="116">
        <v>0</v>
      </c>
      <c r="AG18" s="122">
        <v>0</v>
      </c>
      <c r="AH18" s="306">
        <v>0</v>
      </c>
      <c r="AI18" s="308">
        <v>0</v>
      </c>
    </row>
    <row r="19" spans="1:35" ht="24" customHeight="1" thickBot="1">
      <c r="A19" s="126" t="s">
        <v>150</v>
      </c>
      <c r="B19" s="127">
        <v>0</v>
      </c>
      <c r="C19" s="128"/>
      <c r="D19" s="129">
        <v>0</v>
      </c>
      <c r="E19" s="130"/>
      <c r="F19" s="127">
        <v>0</v>
      </c>
      <c r="G19" s="128"/>
      <c r="H19" s="127">
        <v>0</v>
      </c>
      <c r="I19" s="131"/>
      <c r="J19" s="127">
        <v>0</v>
      </c>
      <c r="K19" s="131"/>
      <c r="L19" s="127">
        <v>0</v>
      </c>
      <c r="M19" s="130"/>
      <c r="N19" s="132">
        <v>0</v>
      </c>
      <c r="O19" s="130">
        <v>0</v>
      </c>
      <c r="P19" s="132">
        <v>0</v>
      </c>
      <c r="Q19" s="130">
        <v>0</v>
      </c>
      <c r="R19" s="132">
        <v>0</v>
      </c>
      <c r="S19" s="130">
        <v>0</v>
      </c>
      <c r="T19" s="127">
        <v>0</v>
      </c>
      <c r="U19" s="131">
        <v>0</v>
      </c>
      <c r="V19" s="127">
        <v>0</v>
      </c>
      <c r="W19" s="131">
        <v>0</v>
      </c>
      <c r="X19" s="127">
        <v>0</v>
      </c>
      <c r="Y19" s="131">
        <v>0</v>
      </c>
      <c r="Z19" s="127">
        <v>0</v>
      </c>
      <c r="AA19" s="131">
        <v>0</v>
      </c>
      <c r="AB19" s="127">
        <v>0</v>
      </c>
      <c r="AC19" s="131">
        <v>0</v>
      </c>
      <c r="AD19" s="127">
        <v>0</v>
      </c>
      <c r="AE19" s="131">
        <v>0</v>
      </c>
      <c r="AF19" s="127">
        <v>0</v>
      </c>
      <c r="AG19" s="128">
        <v>0</v>
      </c>
      <c r="AH19" s="309">
        <v>0</v>
      </c>
      <c r="AI19" s="310">
        <v>0</v>
      </c>
    </row>
    <row r="20" spans="1:35" ht="9" customHeight="1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15" customHeight="1">
      <c r="A21" s="17" t="s">
        <v>253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</row>
    <row r="22" spans="1:35" ht="15" customHeight="1">
      <c r="A22" s="133" t="s">
        <v>134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</row>
    <row r="23" spans="1:35" ht="20.149999999999999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ht="20.149999999999999" customHeight="1"/>
    <row r="25" spans="1:35" ht="20.149999999999999" customHeight="1"/>
    <row r="26" spans="1:35" ht="20.149999999999999" customHeight="1"/>
    <row r="27" spans="1:35" ht="20.149999999999999" customHeight="1"/>
    <row r="28" spans="1:35" ht="20.149999999999999" customHeight="1"/>
    <row r="29" spans="1:35" ht="20.149999999999999" customHeight="1"/>
    <row r="30" spans="1:35" ht="20.149999999999999" customHeight="1"/>
    <row r="31" spans="1:35" ht="20.149999999999999" customHeight="1"/>
    <row r="32" spans="1:35" ht="20.149999999999999" customHeight="1"/>
  </sheetData>
  <mergeCells count="18">
    <mergeCell ref="R3:S3"/>
    <mergeCell ref="T3:U3"/>
    <mergeCell ref="AF3:AG3"/>
    <mergeCell ref="AH3:AI3"/>
    <mergeCell ref="AD3:AE3"/>
    <mergeCell ref="AB3:AC3"/>
    <mergeCell ref="Z3:AA3"/>
    <mergeCell ref="V3:W3"/>
    <mergeCell ref="X3:Y3"/>
    <mergeCell ref="J3:K3"/>
    <mergeCell ref="L3:M3"/>
    <mergeCell ref="N3:O3"/>
    <mergeCell ref="P3:Q3"/>
    <mergeCell ref="A3:A4"/>
    <mergeCell ref="B3:C3"/>
    <mergeCell ref="D3:E3"/>
    <mergeCell ref="F3:G3"/>
    <mergeCell ref="H3:I3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5"/>
  <sheetViews>
    <sheetView view="pageBreakPreview" zoomScale="95" zoomScaleNormal="100" zoomScaleSheetLayoutView="95" workbookViewId="0">
      <pane xSplit="2" topLeftCell="Q1" activePane="topRight" state="frozen"/>
      <selection activeCell="AI32" sqref="AI32"/>
      <selection pane="topRight"/>
    </sheetView>
  </sheetViews>
  <sheetFormatPr defaultColWidth="9" defaultRowHeight="13"/>
  <cols>
    <col min="1" max="1" width="2.6328125" style="5" customWidth="1"/>
    <col min="2" max="2" width="12.6328125" style="5" customWidth="1"/>
    <col min="3" max="3" width="11.453125" style="5" hidden="1" customWidth="1"/>
    <col min="4" max="4" width="7.08984375" style="5" hidden="1" customWidth="1"/>
    <col min="5" max="5" width="11.453125" style="5" hidden="1" customWidth="1"/>
    <col min="6" max="6" width="7.08984375" style="5" hidden="1" customWidth="1"/>
    <col min="7" max="7" width="11.453125" style="5" hidden="1" customWidth="1"/>
    <col min="8" max="8" width="7.08984375" style="5" hidden="1" customWidth="1"/>
    <col min="9" max="9" width="11.453125" style="5" hidden="1" customWidth="1"/>
    <col min="10" max="10" width="7.08984375" style="5" hidden="1" customWidth="1"/>
    <col min="11" max="11" width="11.453125" style="5" hidden="1" customWidth="1"/>
    <col min="12" max="12" width="7.08984375" style="5" hidden="1" customWidth="1"/>
    <col min="13" max="13" width="11.453125" style="5" hidden="1" customWidth="1"/>
    <col min="14" max="14" width="7.08984375" style="5" hidden="1" customWidth="1"/>
    <col min="15" max="15" width="11.453125" style="5" hidden="1" customWidth="1"/>
    <col min="16" max="16" width="7.08984375" style="5" hidden="1" customWidth="1"/>
    <col min="17" max="17" width="10.1796875" style="5" customWidth="1"/>
    <col min="18" max="18" width="5.6328125" style="5" customWidth="1"/>
    <col min="19" max="19" width="10.1796875" style="5" customWidth="1"/>
    <col min="20" max="20" width="5.6328125" style="5" customWidth="1"/>
    <col min="21" max="21" width="10.1796875" style="5" customWidth="1"/>
    <col min="22" max="22" width="5.6328125" style="5" customWidth="1"/>
    <col min="23" max="23" width="10.1796875" style="5" customWidth="1"/>
    <col min="24" max="24" width="5.6328125" style="5" customWidth="1"/>
    <col min="25" max="25" width="10.1796875" style="5" customWidth="1"/>
    <col min="26" max="26" width="5.6328125" style="5" customWidth="1"/>
    <col min="27" max="27" width="10.1796875" style="5" customWidth="1"/>
    <col min="28" max="28" width="5.6328125" style="5" customWidth="1"/>
    <col min="29" max="29" width="10.1796875" style="5" customWidth="1"/>
    <col min="30" max="30" width="5.6328125" style="5" customWidth="1"/>
    <col min="31" max="31" width="10.1796875" style="5" customWidth="1"/>
    <col min="32" max="32" width="5.6328125" style="5" customWidth="1"/>
    <col min="33" max="16384" width="9" style="5"/>
  </cols>
  <sheetData>
    <row r="1" spans="1:33" ht="24" customHeight="1">
      <c r="A1" s="6" t="s">
        <v>200</v>
      </c>
      <c r="B1" s="6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t="20" customHeight="1" thickBot="1">
      <c r="A2" s="134"/>
      <c r="B2" s="135"/>
      <c r="C2" s="46"/>
      <c r="D2" s="46"/>
      <c r="E2" s="46"/>
      <c r="F2" s="46"/>
      <c r="G2" s="46"/>
      <c r="H2" s="46"/>
      <c r="I2" s="134"/>
      <c r="J2" s="16"/>
      <c r="K2" s="134"/>
      <c r="L2" s="16"/>
      <c r="M2" s="134"/>
      <c r="N2" s="16"/>
      <c r="O2" s="16"/>
      <c r="P2" s="16"/>
      <c r="Q2" s="134"/>
      <c r="R2" s="16"/>
      <c r="S2" s="134"/>
      <c r="T2" s="16"/>
      <c r="U2" s="134"/>
      <c r="V2" s="16"/>
      <c r="W2" s="134"/>
      <c r="X2" s="16"/>
      <c r="Y2" s="134"/>
      <c r="Z2" s="16"/>
      <c r="AA2" s="134"/>
      <c r="AB2" s="16"/>
      <c r="AC2" s="134"/>
      <c r="AD2" s="16"/>
      <c r="AE2" s="134"/>
      <c r="AF2" s="16" t="s">
        <v>105</v>
      </c>
    </row>
    <row r="3" spans="1:33" ht="24" customHeight="1">
      <c r="A3" s="343" t="s">
        <v>106</v>
      </c>
      <c r="B3" s="344"/>
      <c r="C3" s="321" t="s">
        <v>107</v>
      </c>
      <c r="D3" s="321"/>
      <c r="E3" s="321" t="s">
        <v>108</v>
      </c>
      <c r="F3" s="321"/>
      <c r="G3" s="321" t="s">
        <v>109</v>
      </c>
      <c r="H3" s="321"/>
      <c r="I3" s="321" t="s">
        <v>110</v>
      </c>
      <c r="J3" s="321"/>
      <c r="K3" s="321" t="s">
        <v>111</v>
      </c>
      <c r="L3" s="321"/>
      <c r="M3" s="321" t="s">
        <v>112</v>
      </c>
      <c r="N3" s="321"/>
      <c r="O3" s="321" t="s">
        <v>113</v>
      </c>
      <c r="P3" s="321"/>
      <c r="Q3" s="321" t="s">
        <v>116</v>
      </c>
      <c r="R3" s="327"/>
      <c r="S3" s="321" t="s">
        <v>181</v>
      </c>
      <c r="T3" s="321"/>
      <c r="U3" s="328" t="s">
        <v>182</v>
      </c>
      <c r="V3" s="327"/>
      <c r="W3" s="321" t="s">
        <v>198</v>
      </c>
      <c r="X3" s="327"/>
      <c r="Y3" s="321" t="s">
        <v>224</v>
      </c>
      <c r="Z3" s="327"/>
      <c r="AA3" s="321" t="s">
        <v>228</v>
      </c>
      <c r="AB3" s="327"/>
      <c r="AC3" s="321" t="s">
        <v>233</v>
      </c>
      <c r="AD3" s="321"/>
      <c r="AE3" s="328" t="s">
        <v>234</v>
      </c>
      <c r="AF3" s="322"/>
    </row>
    <row r="4" spans="1:33" ht="24" customHeight="1">
      <c r="A4" s="345"/>
      <c r="B4" s="346"/>
      <c r="C4" s="47" t="s">
        <v>117</v>
      </c>
      <c r="D4" s="47" t="s">
        <v>118</v>
      </c>
      <c r="E4" s="47" t="s">
        <v>117</v>
      </c>
      <c r="F4" s="47" t="s">
        <v>118</v>
      </c>
      <c r="G4" s="47" t="s">
        <v>117</v>
      </c>
      <c r="H4" s="47" t="s">
        <v>118</v>
      </c>
      <c r="I4" s="47" t="s">
        <v>117</v>
      </c>
      <c r="J4" s="47" t="s">
        <v>118</v>
      </c>
      <c r="K4" s="47" t="s">
        <v>117</v>
      </c>
      <c r="L4" s="47" t="s">
        <v>118</v>
      </c>
      <c r="M4" s="47" t="s">
        <v>117</v>
      </c>
      <c r="N4" s="47" t="s">
        <v>118</v>
      </c>
      <c r="O4" s="47" t="s">
        <v>117</v>
      </c>
      <c r="P4" s="47" t="s">
        <v>118</v>
      </c>
      <c r="Q4" s="47" t="s">
        <v>117</v>
      </c>
      <c r="R4" s="48" t="s">
        <v>118</v>
      </c>
      <c r="S4" s="47" t="s">
        <v>117</v>
      </c>
      <c r="T4" s="47" t="s">
        <v>118</v>
      </c>
      <c r="U4" s="49" t="s">
        <v>117</v>
      </c>
      <c r="V4" s="48" t="s">
        <v>118</v>
      </c>
      <c r="W4" s="47" t="s">
        <v>117</v>
      </c>
      <c r="X4" s="48" t="s">
        <v>118</v>
      </c>
      <c r="Y4" s="47" t="s">
        <v>117</v>
      </c>
      <c r="Z4" s="48" t="s">
        <v>118</v>
      </c>
      <c r="AA4" s="47" t="s">
        <v>117</v>
      </c>
      <c r="AB4" s="48" t="s">
        <v>118</v>
      </c>
      <c r="AC4" s="47" t="s">
        <v>117</v>
      </c>
      <c r="AD4" s="47" t="s">
        <v>118</v>
      </c>
      <c r="AE4" s="49" t="s">
        <v>117</v>
      </c>
      <c r="AF4" s="50" t="s">
        <v>118</v>
      </c>
    </row>
    <row r="5" spans="1:33" s="9" customFormat="1" ht="24" customHeight="1">
      <c r="A5" s="342" t="s">
        <v>119</v>
      </c>
      <c r="B5" s="341"/>
      <c r="C5" s="136">
        <f t="shared" ref="C5:X5" si="0">SUM(C6:C10)</f>
        <v>32796447</v>
      </c>
      <c r="D5" s="71">
        <f t="shared" si="0"/>
        <v>53.100000000000009</v>
      </c>
      <c r="E5" s="136">
        <f t="shared" si="0"/>
        <v>36684686</v>
      </c>
      <c r="F5" s="71">
        <f t="shared" si="0"/>
        <v>56.6</v>
      </c>
      <c r="G5" s="136">
        <f t="shared" si="0"/>
        <v>35131632</v>
      </c>
      <c r="H5" s="71">
        <f t="shared" si="0"/>
        <v>57.4</v>
      </c>
      <c r="I5" s="136">
        <f t="shared" si="0"/>
        <v>35455229</v>
      </c>
      <c r="J5" s="71">
        <f t="shared" si="0"/>
        <v>55.9</v>
      </c>
      <c r="K5" s="136">
        <f t="shared" si="0"/>
        <v>35011407</v>
      </c>
      <c r="L5" s="71">
        <f t="shared" si="0"/>
        <v>56.2</v>
      </c>
      <c r="M5" s="136">
        <f t="shared" si="0"/>
        <v>34411349</v>
      </c>
      <c r="N5" s="71">
        <f t="shared" si="0"/>
        <v>55.300000000000004</v>
      </c>
      <c r="O5" s="70">
        <f t="shared" si="0"/>
        <v>35924885</v>
      </c>
      <c r="P5" s="71">
        <f t="shared" si="0"/>
        <v>54.2</v>
      </c>
      <c r="Q5" s="136">
        <f t="shared" si="0"/>
        <v>40358006</v>
      </c>
      <c r="R5" s="72">
        <f t="shared" si="0"/>
        <v>58.900000000000006</v>
      </c>
      <c r="S5" s="136">
        <f t="shared" si="0"/>
        <v>39925505</v>
      </c>
      <c r="T5" s="71">
        <f t="shared" si="0"/>
        <v>55</v>
      </c>
      <c r="U5" s="137">
        <f t="shared" si="0"/>
        <v>40199114</v>
      </c>
      <c r="V5" s="72">
        <f t="shared" si="0"/>
        <v>58.099999999999994</v>
      </c>
      <c r="W5" s="136">
        <f t="shared" si="0"/>
        <v>56685253</v>
      </c>
      <c r="X5" s="72">
        <f t="shared" si="0"/>
        <v>64.099999999999994</v>
      </c>
      <c r="Y5" s="136">
        <f t="shared" ref="Y5:AF5" si="1">SUM(Y6:Y10)</f>
        <v>47907322</v>
      </c>
      <c r="Z5" s="72">
        <f t="shared" si="1"/>
        <v>56.1</v>
      </c>
      <c r="AA5" s="136">
        <f t="shared" si="1"/>
        <v>47793258</v>
      </c>
      <c r="AB5" s="72">
        <f t="shared" si="1"/>
        <v>57.7</v>
      </c>
      <c r="AC5" s="136">
        <f t="shared" si="1"/>
        <v>48901627</v>
      </c>
      <c r="AD5" s="71">
        <f t="shared" si="1"/>
        <v>58.4</v>
      </c>
      <c r="AE5" s="137">
        <f t="shared" si="1"/>
        <v>50648870</v>
      </c>
      <c r="AF5" s="74">
        <f t="shared" si="1"/>
        <v>58.6</v>
      </c>
    </row>
    <row r="6" spans="1:33" ht="24" customHeight="1">
      <c r="A6" s="138"/>
      <c r="B6" s="51" t="s">
        <v>120</v>
      </c>
      <c r="C6" s="139">
        <v>12451642</v>
      </c>
      <c r="D6" s="140">
        <v>20.100000000000001</v>
      </c>
      <c r="E6" s="139">
        <v>12260519</v>
      </c>
      <c r="F6" s="140">
        <v>18.899999999999999</v>
      </c>
      <c r="G6" s="139">
        <v>11324842</v>
      </c>
      <c r="H6" s="140">
        <v>18.5</v>
      </c>
      <c r="I6" s="139">
        <v>11043559</v>
      </c>
      <c r="J6" s="140">
        <v>17.399999999999999</v>
      </c>
      <c r="K6" s="139">
        <v>10561413</v>
      </c>
      <c r="L6" s="140">
        <v>17</v>
      </c>
      <c r="M6" s="139">
        <v>9808375</v>
      </c>
      <c r="N6" s="140">
        <v>15.8</v>
      </c>
      <c r="O6" s="141">
        <v>10486570</v>
      </c>
      <c r="P6" s="140">
        <v>15.8</v>
      </c>
      <c r="Q6" s="139">
        <v>10281845</v>
      </c>
      <c r="R6" s="142">
        <v>15</v>
      </c>
      <c r="S6" s="139">
        <v>10194089</v>
      </c>
      <c r="T6" s="140">
        <v>14</v>
      </c>
      <c r="U6" s="143">
        <v>10336542</v>
      </c>
      <c r="V6" s="142">
        <v>14.9</v>
      </c>
      <c r="W6" s="139">
        <v>10005847</v>
      </c>
      <c r="X6" s="142">
        <v>11.3</v>
      </c>
      <c r="Y6" s="139">
        <v>9816443</v>
      </c>
      <c r="Z6" s="142">
        <v>11.5</v>
      </c>
      <c r="AA6" s="139">
        <v>10645577</v>
      </c>
      <c r="AB6" s="142">
        <v>12.8</v>
      </c>
      <c r="AC6" s="139">
        <v>10167970</v>
      </c>
      <c r="AD6" s="140">
        <v>12.1</v>
      </c>
      <c r="AE6" s="143">
        <v>11175382</v>
      </c>
      <c r="AF6" s="311">
        <v>12.9</v>
      </c>
    </row>
    <row r="7" spans="1:33" ht="24" customHeight="1">
      <c r="A7" s="138"/>
      <c r="B7" s="57" t="s">
        <v>121</v>
      </c>
      <c r="C7" s="144">
        <v>6473133</v>
      </c>
      <c r="D7" s="145">
        <v>10.5</v>
      </c>
      <c r="E7" s="144">
        <v>6960388</v>
      </c>
      <c r="F7" s="145">
        <v>10.7</v>
      </c>
      <c r="G7" s="144">
        <v>7513542</v>
      </c>
      <c r="H7" s="145">
        <v>12.3</v>
      </c>
      <c r="I7" s="144">
        <v>7503899</v>
      </c>
      <c r="J7" s="145">
        <v>11.8</v>
      </c>
      <c r="K7" s="144">
        <v>7420626</v>
      </c>
      <c r="L7" s="145">
        <v>11.9</v>
      </c>
      <c r="M7" s="144">
        <v>7464848</v>
      </c>
      <c r="N7" s="145">
        <v>12</v>
      </c>
      <c r="O7" s="146">
        <v>7386113</v>
      </c>
      <c r="P7" s="145">
        <v>11.2</v>
      </c>
      <c r="Q7" s="144">
        <v>11054709</v>
      </c>
      <c r="R7" s="147">
        <v>16.100000000000001</v>
      </c>
      <c r="S7" s="144">
        <v>10904282</v>
      </c>
      <c r="T7" s="145">
        <v>15</v>
      </c>
      <c r="U7" s="148">
        <v>10134379</v>
      </c>
      <c r="V7" s="147">
        <v>14.6</v>
      </c>
      <c r="W7" s="144">
        <v>11239601</v>
      </c>
      <c r="X7" s="147">
        <v>12.7</v>
      </c>
      <c r="Y7" s="144">
        <v>12037229</v>
      </c>
      <c r="Z7" s="147">
        <v>14.1</v>
      </c>
      <c r="AA7" s="144">
        <v>13233089</v>
      </c>
      <c r="AB7" s="147">
        <v>16</v>
      </c>
      <c r="AC7" s="144">
        <v>13692278</v>
      </c>
      <c r="AD7" s="145">
        <v>16.3</v>
      </c>
      <c r="AE7" s="148">
        <v>14110182</v>
      </c>
      <c r="AF7" s="312">
        <v>16.3</v>
      </c>
    </row>
    <row r="8" spans="1:33" ht="24" customHeight="1">
      <c r="A8" s="138"/>
      <c r="B8" s="57" t="s">
        <v>122</v>
      </c>
      <c r="C8" s="144">
        <v>314841</v>
      </c>
      <c r="D8" s="145">
        <v>0.5</v>
      </c>
      <c r="E8" s="144">
        <v>419242</v>
      </c>
      <c r="F8" s="145">
        <v>0.7</v>
      </c>
      <c r="G8" s="144">
        <v>387535</v>
      </c>
      <c r="H8" s="145">
        <v>0.6</v>
      </c>
      <c r="I8" s="144">
        <v>365374</v>
      </c>
      <c r="J8" s="145">
        <v>0.6</v>
      </c>
      <c r="K8" s="144">
        <v>370277</v>
      </c>
      <c r="L8" s="145">
        <v>0.6</v>
      </c>
      <c r="M8" s="144">
        <v>289722</v>
      </c>
      <c r="N8" s="145">
        <v>0.5</v>
      </c>
      <c r="O8" s="146">
        <v>290448</v>
      </c>
      <c r="P8" s="145">
        <v>0.4</v>
      </c>
      <c r="Q8" s="144">
        <v>319573</v>
      </c>
      <c r="R8" s="147">
        <v>0.5</v>
      </c>
      <c r="S8" s="144">
        <v>285228</v>
      </c>
      <c r="T8" s="145">
        <v>0.4</v>
      </c>
      <c r="U8" s="148">
        <v>240151</v>
      </c>
      <c r="V8" s="147">
        <v>0.4</v>
      </c>
      <c r="W8" s="144">
        <v>257706</v>
      </c>
      <c r="X8" s="147">
        <v>0.3</v>
      </c>
      <c r="Y8" s="144">
        <v>236525</v>
      </c>
      <c r="Z8" s="147">
        <v>0.3</v>
      </c>
      <c r="AA8" s="144">
        <v>251205</v>
      </c>
      <c r="AB8" s="147">
        <v>0.3</v>
      </c>
      <c r="AC8" s="144">
        <v>294620</v>
      </c>
      <c r="AD8" s="145">
        <v>0.4</v>
      </c>
      <c r="AE8" s="148">
        <v>274672</v>
      </c>
      <c r="AF8" s="312">
        <v>0.3</v>
      </c>
    </row>
    <row r="9" spans="1:33" ht="24" customHeight="1">
      <c r="A9" s="138"/>
      <c r="B9" s="57" t="s">
        <v>123</v>
      </c>
      <c r="C9" s="144">
        <v>9431203</v>
      </c>
      <c r="D9" s="145">
        <v>15.3</v>
      </c>
      <c r="E9" s="144">
        <v>10163675</v>
      </c>
      <c r="F9" s="145">
        <v>15.7</v>
      </c>
      <c r="G9" s="144">
        <v>12017675</v>
      </c>
      <c r="H9" s="145">
        <v>19.600000000000001</v>
      </c>
      <c r="I9" s="144">
        <v>12567397</v>
      </c>
      <c r="J9" s="145">
        <v>19.8</v>
      </c>
      <c r="K9" s="144">
        <v>12902820</v>
      </c>
      <c r="L9" s="145">
        <v>20.7</v>
      </c>
      <c r="M9" s="144">
        <v>12962769</v>
      </c>
      <c r="N9" s="145">
        <v>20.8</v>
      </c>
      <c r="O9" s="146">
        <v>13659827</v>
      </c>
      <c r="P9" s="145">
        <v>20.6</v>
      </c>
      <c r="Q9" s="144">
        <v>14807026</v>
      </c>
      <c r="R9" s="147">
        <v>21.6</v>
      </c>
      <c r="S9" s="144">
        <v>14939693</v>
      </c>
      <c r="T9" s="145">
        <v>20.6</v>
      </c>
      <c r="U9" s="148">
        <v>15720433</v>
      </c>
      <c r="V9" s="147">
        <v>22.7</v>
      </c>
      <c r="W9" s="144">
        <v>15820128</v>
      </c>
      <c r="X9" s="147">
        <v>17.899999999999999</v>
      </c>
      <c r="Y9" s="144">
        <v>18604044</v>
      </c>
      <c r="Z9" s="147">
        <v>21.8</v>
      </c>
      <c r="AA9" s="144">
        <v>16842267</v>
      </c>
      <c r="AB9" s="147">
        <v>20.399999999999999</v>
      </c>
      <c r="AC9" s="144">
        <v>17251439</v>
      </c>
      <c r="AD9" s="145">
        <v>20.7</v>
      </c>
      <c r="AE9" s="148">
        <v>17808661</v>
      </c>
      <c r="AF9" s="312">
        <v>20.7</v>
      </c>
    </row>
    <row r="10" spans="1:33" ht="24" customHeight="1">
      <c r="A10" s="149"/>
      <c r="B10" s="63" t="s">
        <v>124</v>
      </c>
      <c r="C10" s="150">
        <v>4125628</v>
      </c>
      <c r="D10" s="151">
        <v>6.7</v>
      </c>
      <c r="E10" s="150">
        <v>6880862</v>
      </c>
      <c r="F10" s="151">
        <v>10.6</v>
      </c>
      <c r="G10" s="150">
        <v>3888038</v>
      </c>
      <c r="H10" s="151">
        <v>6.4</v>
      </c>
      <c r="I10" s="150">
        <v>3975000</v>
      </c>
      <c r="J10" s="151">
        <v>6.3</v>
      </c>
      <c r="K10" s="150">
        <v>3756271</v>
      </c>
      <c r="L10" s="151">
        <v>6</v>
      </c>
      <c r="M10" s="150">
        <v>3885635</v>
      </c>
      <c r="N10" s="151">
        <v>6.2</v>
      </c>
      <c r="O10" s="152">
        <v>4101927</v>
      </c>
      <c r="P10" s="151">
        <v>6.2</v>
      </c>
      <c r="Q10" s="150">
        <v>3894853</v>
      </c>
      <c r="R10" s="153">
        <v>5.7</v>
      </c>
      <c r="S10" s="150">
        <v>3602213</v>
      </c>
      <c r="T10" s="151">
        <v>5</v>
      </c>
      <c r="U10" s="154">
        <v>3767609</v>
      </c>
      <c r="V10" s="153">
        <v>5.5</v>
      </c>
      <c r="W10" s="150">
        <v>19361971</v>
      </c>
      <c r="X10" s="153">
        <v>21.9</v>
      </c>
      <c r="Y10" s="150">
        <v>7213081</v>
      </c>
      <c r="Z10" s="153">
        <v>8.4</v>
      </c>
      <c r="AA10" s="150">
        <v>6821120</v>
      </c>
      <c r="AB10" s="153">
        <v>8.1999999999999993</v>
      </c>
      <c r="AC10" s="150">
        <v>7495320</v>
      </c>
      <c r="AD10" s="151">
        <v>8.9</v>
      </c>
      <c r="AE10" s="154">
        <v>7279973</v>
      </c>
      <c r="AF10" s="313">
        <v>8.4</v>
      </c>
    </row>
    <row r="11" spans="1:33" ht="24" customHeight="1">
      <c r="A11" s="338" t="s">
        <v>125</v>
      </c>
      <c r="B11" s="339"/>
      <c r="C11" s="155">
        <f t="shared" ref="C11:X11" si="2">SUM(C12:C13)</f>
        <v>10828821</v>
      </c>
      <c r="D11" s="156">
        <f t="shared" si="2"/>
        <v>17.5</v>
      </c>
      <c r="E11" s="155">
        <f t="shared" si="2"/>
        <v>10212258</v>
      </c>
      <c r="F11" s="156">
        <f t="shared" si="2"/>
        <v>15.799999999999999</v>
      </c>
      <c r="G11" s="155">
        <f t="shared" si="2"/>
        <v>6988538</v>
      </c>
      <c r="H11" s="156">
        <f t="shared" si="2"/>
        <v>11.4</v>
      </c>
      <c r="I11" s="155">
        <f t="shared" si="2"/>
        <v>8921783</v>
      </c>
      <c r="J11" s="156">
        <f t="shared" si="2"/>
        <v>14.1</v>
      </c>
      <c r="K11" s="155">
        <f t="shared" si="2"/>
        <v>9427437</v>
      </c>
      <c r="L11" s="156">
        <f t="shared" si="2"/>
        <v>15.1</v>
      </c>
      <c r="M11" s="155">
        <f t="shared" si="2"/>
        <v>8730001</v>
      </c>
      <c r="N11" s="156">
        <f t="shared" si="2"/>
        <v>14</v>
      </c>
      <c r="O11" s="157">
        <f t="shared" si="2"/>
        <v>11064689</v>
      </c>
      <c r="P11" s="156">
        <f t="shared" si="2"/>
        <v>16.700000000000003</v>
      </c>
      <c r="Q11" s="155">
        <f t="shared" si="2"/>
        <v>9128400</v>
      </c>
      <c r="R11" s="158">
        <f t="shared" si="2"/>
        <v>13.299999999999999</v>
      </c>
      <c r="S11" s="155">
        <f t="shared" si="2"/>
        <v>12862945</v>
      </c>
      <c r="T11" s="156">
        <f t="shared" si="2"/>
        <v>17.7</v>
      </c>
      <c r="U11" s="159">
        <f t="shared" si="2"/>
        <v>10597755</v>
      </c>
      <c r="V11" s="158">
        <f t="shared" si="2"/>
        <v>15.3</v>
      </c>
      <c r="W11" s="155">
        <f t="shared" si="2"/>
        <v>10571162</v>
      </c>
      <c r="X11" s="158">
        <f t="shared" si="2"/>
        <v>12</v>
      </c>
      <c r="Y11" s="155">
        <f t="shared" ref="Y11:Z11" si="3">SUM(Y12:Y13)</f>
        <v>16349958</v>
      </c>
      <c r="Z11" s="158">
        <f t="shared" si="3"/>
        <v>19.099999999999998</v>
      </c>
      <c r="AA11" s="155">
        <f>SUM(AA12:AA13)</f>
        <v>12425391</v>
      </c>
      <c r="AB11" s="158">
        <f>SUM(AB12:AB13)</f>
        <v>15</v>
      </c>
      <c r="AC11" s="155">
        <f>SUM(AC12:AC13)</f>
        <v>11979703</v>
      </c>
      <c r="AD11" s="158">
        <f>SUM(AD12:AD13)</f>
        <v>14.3</v>
      </c>
      <c r="AE11" s="155">
        <f>SUM(AE12:AE13)</f>
        <v>14291900</v>
      </c>
      <c r="AF11" s="314">
        <f t="shared" ref="AF11" si="4">SUM(AF12:AF13)</f>
        <v>16.600000000000001</v>
      </c>
    </row>
    <row r="12" spans="1:33" ht="24" customHeight="1">
      <c r="A12" s="138"/>
      <c r="B12" s="51" t="s">
        <v>126</v>
      </c>
      <c r="C12" s="139">
        <v>10783432</v>
      </c>
      <c r="D12" s="140">
        <v>17.399999999999999</v>
      </c>
      <c r="E12" s="139">
        <v>9788176</v>
      </c>
      <c r="F12" s="140">
        <v>15.1</v>
      </c>
      <c r="G12" s="139">
        <v>6359257</v>
      </c>
      <c r="H12" s="140">
        <v>10.4</v>
      </c>
      <c r="I12" s="139">
        <v>8658149</v>
      </c>
      <c r="J12" s="140">
        <v>13.7</v>
      </c>
      <c r="K12" s="139">
        <v>9049565</v>
      </c>
      <c r="L12" s="140">
        <v>14.5</v>
      </c>
      <c r="M12" s="139">
        <v>8433970</v>
      </c>
      <c r="N12" s="140">
        <v>13.5</v>
      </c>
      <c r="O12" s="141">
        <v>10694679</v>
      </c>
      <c r="P12" s="140">
        <v>16.100000000000001</v>
      </c>
      <c r="Q12" s="139">
        <v>8993340</v>
      </c>
      <c r="R12" s="142">
        <v>13.1</v>
      </c>
      <c r="S12" s="139">
        <v>12227155</v>
      </c>
      <c r="T12" s="140">
        <v>16.8</v>
      </c>
      <c r="U12" s="143">
        <v>9345687</v>
      </c>
      <c r="V12" s="142">
        <v>13.5</v>
      </c>
      <c r="W12" s="139">
        <v>9778433</v>
      </c>
      <c r="X12" s="142">
        <v>11.1</v>
      </c>
      <c r="Y12" s="139">
        <v>15605531</v>
      </c>
      <c r="Z12" s="142">
        <v>18.2</v>
      </c>
      <c r="AA12" s="139">
        <v>10992650</v>
      </c>
      <c r="AB12" s="142">
        <v>13.3</v>
      </c>
      <c r="AC12" s="139">
        <v>9919512</v>
      </c>
      <c r="AD12" s="140">
        <v>11.8</v>
      </c>
      <c r="AE12" s="315">
        <v>11186429</v>
      </c>
      <c r="AF12" s="311">
        <v>13</v>
      </c>
    </row>
    <row r="13" spans="1:33" ht="24" customHeight="1">
      <c r="A13" s="149"/>
      <c r="B13" s="63" t="s">
        <v>127</v>
      </c>
      <c r="C13" s="150">
        <v>45389</v>
      </c>
      <c r="D13" s="151">
        <v>0.1</v>
      </c>
      <c r="E13" s="150">
        <v>424082</v>
      </c>
      <c r="F13" s="151">
        <v>0.7</v>
      </c>
      <c r="G13" s="150">
        <v>629281</v>
      </c>
      <c r="H13" s="151">
        <v>1</v>
      </c>
      <c r="I13" s="150">
        <v>263634</v>
      </c>
      <c r="J13" s="151">
        <v>0.4</v>
      </c>
      <c r="K13" s="150">
        <v>377872</v>
      </c>
      <c r="L13" s="151">
        <v>0.6</v>
      </c>
      <c r="M13" s="150">
        <v>296031</v>
      </c>
      <c r="N13" s="151">
        <v>0.5</v>
      </c>
      <c r="O13" s="152">
        <v>370010</v>
      </c>
      <c r="P13" s="151">
        <v>0.6</v>
      </c>
      <c r="Q13" s="150">
        <v>135060</v>
      </c>
      <c r="R13" s="153">
        <v>0.2</v>
      </c>
      <c r="S13" s="150">
        <v>635790</v>
      </c>
      <c r="T13" s="151">
        <v>0.9</v>
      </c>
      <c r="U13" s="154">
        <v>1252068</v>
      </c>
      <c r="V13" s="153">
        <v>1.8</v>
      </c>
      <c r="W13" s="150">
        <v>792729</v>
      </c>
      <c r="X13" s="153">
        <v>0.9</v>
      </c>
      <c r="Y13" s="150">
        <v>744427</v>
      </c>
      <c r="Z13" s="153">
        <v>0.9</v>
      </c>
      <c r="AA13" s="150">
        <v>1432741</v>
      </c>
      <c r="AB13" s="153">
        <v>1.7</v>
      </c>
      <c r="AC13" s="150">
        <v>2060191</v>
      </c>
      <c r="AD13" s="151">
        <v>2.5</v>
      </c>
      <c r="AE13" s="154">
        <v>3105471</v>
      </c>
      <c r="AF13" s="313">
        <v>3.6</v>
      </c>
    </row>
    <row r="14" spans="1:33" ht="24" customHeight="1">
      <c r="A14" s="340" t="s">
        <v>128</v>
      </c>
      <c r="B14" s="341"/>
      <c r="C14" s="136">
        <v>8877793</v>
      </c>
      <c r="D14" s="71">
        <v>14.4</v>
      </c>
      <c r="E14" s="136">
        <v>9883224</v>
      </c>
      <c r="F14" s="71">
        <v>15.2</v>
      </c>
      <c r="G14" s="136">
        <v>9662261</v>
      </c>
      <c r="H14" s="71">
        <v>15.8</v>
      </c>
      <c r="I14" s="136">
        <v>9609133</v>
      </c>
      <c r="J14" s="71">
        <v>15.2</v>
      </c>
      <c r="K14" s="136">
        <v>9142240</v>
      </c>
      <c r="L14" s="71">
        <v>14.7</v>
      </c>
      <c r="M14" s="136">
        <v>9171748</v>
      </c>
      <c r="N14" s="71">
        <v>14.7</v>
      </c>
      <c r="O14" s="70">
        <v>8924073</v>
      </c>
      <c r="P14" s="71">
        <v>13.5</v>
      </c>
      <c r="Q14" s="136">
        <v>8326567</v>
      </c>
      <c r="R14" s="72">
        <v>12.2</v>
      </c>
      <c r="S14" s="136">
        <v>8054809</v>
      </c>
      <c r="T14" s="71">
        <v>11.1</v>
      </c>
      <c r="U14" s="137">
        <v>7801028</v>
      </c>
      <c r="V14" s="72">
        <v>11.3</v>
      </c>
      <c r="W14" s="136">
        <v>7998041</v>
      </c>
      <c r="X14" s="72">
        <v>9.1</v>
      </c>
      <c r="Y14" s="136">
        <v>8026307</v>
      </c>
      <c r="Z14" s="72">
        <v>9.4</v>
      </c>
      <c r="AA14" s="136">
        <v>8315151</v>
      </c>
      <c r="AB14" s="72">
        <v>10</v>
      </c>
      <c r="AC14" s="136">
        <v>8231386</v>
      </c>
      <c r="AD14" s="71">
        <v>9.8000000000000007</v>
      </c>
      <c r="AE14" s="137">
        <v>8410338</v>
      </c>
      <c r="AF14" s="74">
        <v>9.6999999999999993</v>
      </c>
    </row>
    <row r="15" spans="1:33" ht="24" customHeight="1">
      <c r="A15" s="342" t="s">
        <v>129</v>
      </c>
      <c r="B15" s="341"/>
      <c r="C15" s="136">
        <f t="shared" ref="C15:T15" si="5">SUM(C16:C18)</f>
        <v>9286493</v>
      </c>
      <c r="D15" s="71">
        <f t="shared" si="5"/>
        <v>15</v>
      </c>
      <c r="E15" s="136">
        <f t="shared" si="5"/>
        <v>8011652</v>
      </c>
      <c r="F15" s="71">
        <f t="shared" si="5"/>
        <v>12.4</v>
      </c>
      <c r="G15" s="136">
        <f t="shared" si="5"/>
        <v>9423953</v>
      </c>
      <c r="H15" s="71">
        <f t="shared" si="5"/>
        <v>15.399999999999999</v>
      </c>
      <c r="I15" s="136">
        <f t="shared" si="5"/>
        <v>9356395</v>
      </c>
      <c r="J15" s="71">
        <f t="shared" si="5"/>
        <v>14.8</v>
      </c>
      <c r="K15" s="136">
        <f t="shared" si="5"/>
        <v>8758957</v>
      </c>
      <c r="L15" s="71">
        <f t="shared" si="5"/>
        <v>14</v>
      </c>
      <c r="M15" s="136">
        <f t="shared" si="5"/>
        <v>9968283</v>
      </c>
      <c r="N15" s="71">
        <f t="shared" si="5"/>
        <v>16</v>
      </c>
      <c r="O15" s="70">
        <f t="shared" si="5"/>
        <v>10372972</v>
      </c>
      <c r="P15" s="71">
        <f t="shared" si="5"/>
        <v>15.6</v>
      </c>
      <c r="Q15" s="136">
        <f t="shared" si="5"/>
        <v>10688573</v>
      </c>
      <c r="R15" s="72">
        <f t="shared" si="5"/>
        <v>15.600000000000001</v>
      </c>
      <c r="S15" s="136">
        <f t="shared" si="5"/>
        <v>11711817</v>
      </c>
      <c r="T15" s="71">
        <f t="shared" si="5"/>
        <v>16.2</v>
      </c>
      <c r="U15" s="137">
        <f t="shared" ref="U15:V15" si="6">SUM(U16:U18)</f>
        <v>10635005</v>
      </c>
      <c r="V15" s="72">
        <f t="shared" si="6"/>
        <v>15.3</v>
      </c>
      <c r="W15" s="136">
        <f t="shared" ref="W15:X15" si="7">SUM(W16:W18)</f>
        <v>13103325</v>
      </c>
      <c r="X15" s="72">
        <f t="shared" si="7"/>
        <v>14.8</v>
      </c>
      <c r="Y15" s="136">
        <f t="shared" ref="Y15:Z15" si="8">SUM(Y16:Y18)</f>
        <v>13126881</v>
      </c>
      <c r="Z15" s="72">
        <f t="shared" si="8"/>
        <v>15.399999999999999</v>
      </c>
      <c r="AA15" s="136">
        <f>SUM(AA16:AA18)</f>
        <v>14345734</v>
      </c>
      <c r="AB15" s="72">
        <f>SUM(AB16:AB18)</f>
        <v>17.3</v>
      </c>
      <c r="AC15" s="136">
        <f t="shared" ref="AC15:AF15" si="9">SUM(AC16:AC18)</f>
        <v>14644398</v>
      </c>
      <c r="AD15" s="72">
        <f>SUM(AD16:AD18)+0.3</f>
        <v>17.500000000000004</v>
      </c>
      <c r="AE15" s="136">
        <f t="shared" si="9"/>
        <v>13043509</v>
      </c>
      <c r="AF15" s="74">
        <f t="shared" si="9"/>
        <v>15.1</v>
      </c>
    </row>
    <row r="16" spans="1:33" ht="24" customHeight="1">
      <c r="A16" s="138"/>
      <c r="B16" s="51" t="s">
        <v>130</v>
      </c>
      <c r="C16" s="139">
        <v>1768839</v>
      </c>
      <c r="D16" s="140">
        <v>2.9</v>
      </c>
      <c r="E16" s="139">
        <v>303233</v>
      </c>
      <c r="F16" s="140">
        <v>0.5</v>
      </c>
      <c r="G16" s="139">
        <v>1370771</v>
      </c>
      <c r="H16" s="140">
        <v>2.2000000000000002</v>
      </c>
      <c r="I16" s="139">
        <v>697724</v>
      </c>
      <c r="J16" s="140">
        <v>1.1000000000000001</v>
      </c>
      <c r="K16" s="139">
        <v>339116</v>
      </c>
      <c r="L16" s="140">
        <v>0.5</v>
      </c>
      <c r="M16" s="139">
        <v>844946</v>
      </c>
      <c r="N16" s="140">
        <v>1.4</v>
      </c>
      <c r="O16" s="141">
        <v>1450030</v>
      </c>
      <c r="P16" s="140">
        <v>2.2000000000000002</v>
      </c>
      <c r="Q16" s="139">
        <v>1712745</v>
      </c>
      <c r="R16" s="142">
        <v>2.5</v>
      </c>
      <c r="S16" s="139">
        <v>2944301</v>
      </c>
      <c r="T16" s="140">
        <v>4.0999999999999996</v>
      </c>
      <c r="U16" s="143">
        <v>1889995</v>
      </c>
      <c r="V16" s="142">
        <v>2.7</v>
      </c>
      <c r="W16" s="139">
        <v>6572583</v>
      </c>
      <c r="X16" s="142">
        <v>7.4</v>
      </c>
      <c r="Y16" s="139">
        <v>6675006</v>
      </c>
      <c r="Z16" s="142">
        <v>7.8</v>
      </c>
      <c r="AA16" s="139">
        <v>7875232</v>
      </c>
      <c r="AB16" s="142">
        <v>9.5</v>
      </c>
      <c r="AC16" s="139">
        <v>7135729</v>
      </c>
      <c r="AD16" s="140">
        <v>8.5</v>
      </c>
      <c r="AE16" s="143">
        <v>6108263</v>
      </c>
      <c r="AF16" s="311">
        <v>7.1</v>
      </c>
    </row>
    <row r="17" spans="1:32" ht="24" customHeight="1">
      <c r="A17" s="138"/>
      <c r="B17" s="57" t="s">
        <v>131</v>
      </c>
      <c r="C17" s="144">
        <v>1017542</v>
      </c>
      <c r="D17" s="145">
        <v>1.6</v>
      </c>
      <c r="E17" s="144">
        <v>993958</v>
      </c>
      <c r="F17" s="145">
        <v>1.5</v>
      </c>
      <c r="G17" s="144">
        <v>1222850</v>
      </c>
      <c r="H17" s="145">
        <v>2</v>
      </c>
      <c r="I17" s="144">
        <v>1191884</v>
      </c>
      <c r="J17" s="145">
        <v>1.9</v>
      </c>
      <c r="K17" s="144">
        <v>1050218</v>
      </c>
      <c r="L17" s="145">
        <v>1.7</v>
      </c>
      <c r="M17" s="144">
        <v>1337430</v>
      </c>
      <c r="N17" s="145">
        <v>2.1</v>
      </c>
      <c r="O17" s="146">
        <v>264696</v>
      </c>
      <c r="P17" s="145">
        <v>0.4</v>
      </c>
      <c r="Q17" s="144">
        <f>190048+625300</f>
        <v>815348</v>
      </c>
      <c r="R17" s="147">
        <f>0.3+0.9</f>
        <v>1.2</v>
      </c>
      <c r="S17" s="144">
        <v>824552</v>
      </c>
      <c r="T17" s="145">
        <v>1.2</v>
      </c>
      <c r="U17" s="148">
        <v>827897</v>
      </c>
      <c r="V17" s="147">
        <v>1.2</v>
      </c>
      <c r="W17" s="144">
        <f>590668+595000</f>
        <v>1185668</v>
      </c>
      <c r="X17" s="147">
        <f>0.7+0.7</f>
        <v>1.4</v>
      </c>
      <c r="Y17" s="144">
        <v>1072515</v>
      </c>
      <c r="Z17" s="147">
        <v>1.3</v>
      </c>
      <c r="AA17" s="144">
        <v>1132951</v>
      </c>
      <c r="AB17" s="147">
        <v>1.4</v>
      </c>
      <c r="AC17" s="144">
        <f>647365+1285000</f>
        <v>1932365</v>
      </c>
      <c r="AD17" s="145">
        <f>0.8+1.5</f>
        <v>2.2999999999999998</v>
      </c>
      <c r="AE17" s="148">
        <f>633595+703000</f>
        <v>1336595</v>
      </c>
      <c r="AF17" s="312">
        <f>0.7+0.8</f>
        <v>1.5</v>
      </c>
    </row>
    <row r="18" spans="1:32" ht="24" customHeight="1" thickBot="1">
      <c r="A18" s="138"/>
      <c r="B18" s="160" t="s">
        <v>132</v>
      </c>
      <c r="C18" s="161">
        <v>6500112</v>
      </c>
      <c r="D18" s="162">
        <v>10.5</v>
      </c>
      <c r="E18" s="161">
        <v>6714461</v>
      </c>
      <c r="F18" s="162">
        <v>10.4</v>
      </c>
      <c r="G18" s="161">
        <v>6830332</v>
      </c>
      <c r="H18" s="162">
        <v>11.2</v>
      </c>
      <c r="I18" s="161">
        <v>7466787</v>
      </c>
      <c r="J18" s="162">
        <v>11.8</v>
      </c>
      <c r="K18" s="161">
        <v>7369623</v>
      </c>
      <c r="L18" s="162">
        <v>11.8</v>
      </c>
      <c r="M18" s="161">
        <v>7785907</v>
      </c>
      <c r="N18" s="162">
        <v>12.5</v>
      </c>
      <c r="O18" s="163">
        <v>8658246</v>
      </c>
      <c r="P18" s="162">
        <v>13</v>
      </c>
      <c r="Q18" s="161">
        <v>8160480</v>
      </c>
      <c r="R18" s="164">
        <v>11.9</v>
      </c>
      <c r="S18" s="161">
        <v>7942964</v>
      </c>
      <c r="T18" s="162">
        <v>10.9</v>
      </c>
      <c r="U18" s="165">
        <v>7917113</v>
      </c>
      <c r="V18" s="164">
        <v>11.4</v>
      </c>
      <c r="W18" s="161">
        <v>5345074</v>
      </c>
      <c r="X18" s="164">
        <v>6</v>
      </c>
      <c r="Y18" s="161">
        <v>5379360</v>
      </c>
      <c r="Z18" s="164">
        <v>6.3</v>
      </c>
      <c r="AA18" s="161">
        <v>5337551</v>
      </c>
      <c r="AB18" s="164">
        <v>6.4</v>
      </c>
      <c r="AC18" s="161">
        <v>5576304</v>
      </c>
      <c r="AD18" s="162">
        <v>6.4</v>
      </c>
      <c r="AE18" s="165">
        <v>5598651</v>
      </c>
      <c r="AF18" s="316">
        <v>6.5</v>
      </c>
    </row>
    <row r="19" spans="1:32" s="9" customFormat="1" ht="24" customHeight="1" thickTop="1" thickBot="1">
      <c r="A19" s="336" t="s">
        <v>133</v>
      </c>
      <c r="B19" s="337"/>
      <c r="C19" s="85">
        <v>61789554</v>
      </c>
      <c r="D19" s="86">
        <v>100</v>
      </c>
      <c r="E19" s="85">
        <v>64791820</v>
      </c>
      <c r="F19" s="86">
        <v>100</v>
      </c>
      <c r="G19" s="85">
        <v>61206384</v>
      </c>
      <c r="H19" s="86">
        <v>100</v>
      </c>
      <c r="I19" s="85">
        <v>63342540</v>
      </c>
      <c r="J19" s="86">
        <v>100</v>
      </c>
      <c r="K19" s="85">
        <v>62340041</v>
      </c>
      <c r="L19" s="86">
        <v>100</v>
      </c>
      <c r="M19" s="85">
        <v>62281381</v>
      </c>
      <c r="N19" s="86">
        <v>100</v>
      </c>
      <c r="O19" s="87">
        <f t="shared" ref="O19:X19" si="10">SUM(O5,O11,O14,O15)</f>
        <v>66286619</v>
      </c>
      <c r="P19" s="86">
        <f t="shared" si="10"/>
        <v>100</v>
      </c>
      <c r="Q19" s="85">
        <f t="shared" si="10"/>
        <v>68501546</v>
      </c>
      <c r="R19" s="88">
        <f t="shared" si="10"/>
        <v>100</v>
      </c>
      <c r="S19" s="85">
        <f t="shared" si="10"/>
        <v>72555076</v>
      </c>
      <c r="T19" s="86">
        <f t="shared" si="10"/>
        <v>100</v>
      </c>
      <c r="U19" s="89">
        <f t="shared" si="10"/>
        <v>69232902</v>
      </c>
      <c r="V19" s="88">
        <f t="shared" si="10"/>
        <v>99.999999999999986</v>
      </c>
      <c r="W19" s="85">
        <f t="shared" si="10"/>
        <v>88357781</v>
      </c>
      <c r="X19" s="88">
        <f t="shared" si="10"/>
        <v>99.999999999999986</v>
      </c>
      <c r="Y19" s="85">
        <f t="shared" ref="Y19:AC19" si="11">SUM(Y5,Y11,Y14,Y15)</f>
        <v>85410468</v>
      </c>
      <c r="Z19" s="88">
        <f t="shared" si="11"/>
        <v>100</v>
      </c>
      <c r="AA19" s="85">
        <f t="shared" si="11"/>
        <v>82879534</v>
      </c>
      <c r="AB19" s="88">
        <f t="shared" si="11"/>
        <v>100</v>
      </c>
      <c r="AC19" s="85">
        <f t="shared" si="11"/>
        <v>83757114</v>
      </c>
      <c r="AD19" s="86">
        <f>SUM(AD5,AD11,AD14,AD15)</f>
        <v>100</v>
      </c>
      <c r="AE19" s="89">
        <f t="shared" ref="AE19" si="12">SUM(AE5,AE11,AE14,AE15)</f>
        <v>86394617</v>
      </c>
      <c r="AF19" s="90">
        <f>SUM(AF5,AF11,AF14,AF15)</f>
        <v>100</v>
      </c>
    </row>
    <row r="20" spans="1:32" ht="9" customHeight="1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</row>
    <row r="21" spans="1:32" s="10" customFormat="1" ht="15" customHeight="1">
      <c r="A21" s="166"/>
      <c r="B21" s="17" t="s">
        <v>253</v>
      </c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</row>
    <row r="22" spans="1:32" s="10" customFormat="1" ht="15" customHeight="1">
      <c r="A22" s="166"/>
      <c r="B22" s="17" t="s">
        <v>134</v>
      </c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</row>
    <row r="23" spans="1:32" s="10" customFormat="1" ht="18" customHeight="1"/>
    <row r="24" spans="1:32" ht="20.149999999999999" customHeight="1"/>
    <row r="25" spans="1:32" ht="20.149999999999999" customHeight="1"/>
    <row r="26" spans="1:32" ht="20.149999999999999" customHeight="1"/>
    <row r="27" spans="1:32" ht="20.149999999999999" customHeight="1"/>
    <row r="28" spans="1:32" ht="20.149999999999999" customHeight="1"/>
    <row r="29" spans="1:32" ht="20.149999999999999" customHeight="1"/>
    <row r="30" spans="1:32" ht="20.149999999999999" customHeight="1"/>
    <row r="31" spans="1:32" ht="20.149999999999999" customHeight="1"/>
    <row r="32" spans="1:32" ht="20.149999999999999" customHeight="1"/>
    <row r="33" ht="20.149999999999999" customHeight="1"/>
    <row r="34" ht="20.149999999999999" customHeight="1"/>
    <row r="35" ht="20.149999999999999" customHeight="1"/>
  </sheetData>
  <mergeCells count="21">
    <mergeCell ref="A19:B19"/>
    <mergeCell ref="M3:N3"/>
    <mergeCell ref="I3:J3"/>
    <mergeCell ref="K3:L3"/>
    <mergeCell ref="A11:B11"/>
    <mergeCell ref="A14:B14"/>
    <mergeCell ref="A15:B15"/>
    <mergeCell ref="A5:B5"/>
    <mergeCell ref="A3:B4"/>
    <mergeCell ref="C3:D3"/>
    <mergeCell ref="E3:F3"/>
    <mergeCell ref="G3:H3"/>
    <mergeCell ref="AC3:AD3"/>
    <mergeCell ref="AE3:AF3"/>
    <mergeCell ref="AA3:AB3"/>
    <mergeCell ref="O3:P3"/>
    <mergeCell ref="Q3:R3"/>
    <mergeCell ref="Y3:Z3"/>
    <mergeCell ref="W3:X3"/>
    <mergeCell ref="S3:T3"/>
    <mergeCell ref="U3:V3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5"/>
  <sheetViews>
    <sheetView view="pageBreakPreview" zoomScale="95" zoomScaleNormal="100" zoomScaleSheetLayoutView="95" workbookViewId="0">
      <pane xSplit="1" topLeftCell="T1" activePane="topRight" state="frozen"/>
      <selection activeCell="AI32" sqref="AI32"/>
      <selection pane="topRight"/>
    </sheetView>
  </sheetViews>
  <sheetFormatPr defaultColWidth="9" defaultRowHeight="13"/>
  <cols>
    <col min="1" max="1" width="16.6328125" style="14" customWidth="1"/>
    <col min="2" max="19" width="9.90625" style="14" hidden="1" customWidth="1"/>
    <col min="20" max="35" width="8.1796875" style="14" customWidth="1"/>
    <col min="36" max="16384" width="9" style="14"/>
  </cols>
  <sheetData>
    <row r="1" spans="1:35" ht="24" customHeight="1">
      <c r="A1" s="11" t="s">
        <v>201</v>
      </c>
      <c r="B1" s="12"/>
      <c r="C1" s="12"/>
      <c r="D1" s="12"/>
      <c r="E1" s="13"/>
      <c r="F1" s="12"/>
      <c r="G1" s="12"/>
      <c r="H1" s="12"/>
      <c r="J1" s="12"/>
      <c r="L1" s="12"/>
      <c r="T1" s="12"/>
      <c r="V1" s="12"/>
      <c r="X1" s="12"/>
      <c r="Z1" s="12"/>
      <c r="AB1" s="12"/>
      <c r="AD1" s="12"/>
      <c r="AF1" s="12"/>
      <c r="AH1" s="12"/>
    </row>
    <row r="2" spans="1:35" ht="20" customHeight="1">
      <c r="A2" s="167"/>
      <c r="B2" s="17"/>
      <c r="C2" s="17"/>
      <c r="D2" s="17"/>
      <c r="E2" s="168"/>
      <c r="F2" s="17"/>
      <c r="G2" s="17"/>
      <c r="H2" s="17"/>
      <c r="I2" s="15"/>
      <c r="J2" s="17"/>
      <c r="K2" s="15"/>
      <c r="L2" s="17"/>
      <c r="M2" s="15"/>
      <c r="N2" s="16"/>
      <c r="O2" s="16"/>
      <c r="P2" s="16"/>
      <c r="Q2" s="16"/>
      <c r="R2" s="16"/>
      <c r="S2" s="16"/>
      <c r="T2" s="17"/>
      <c r="U2" s="15"/>
      <c r="V2" s="17"/>
      <c r="W2" s="15"/>
      <c r="X2" s="17"/>
      <c r="Y2" s="15"/>
      <c r="Z2" s="17"/>
      <c r="AA2" s="15"/>
      <c r="AB2" s="17"/>
      <c r="AC2" s="15"/>
      <c r="AD2" s="17"/>
      <c r="AE2" s="15"/>
      <c r="AF2" s="17"/>
      <c r="AG2" s="15"/>
      <c r="AH2" s="17"/>
      <c r="AI2" s="15" t="s">
        <v>75</v>
      </c>
    </row>
    <row r="3" spans="1:35" ht="20.149999999999999" customHeight="1">
      <c r="A3" s="169" t="s">
        <v>76</v>
      </c>
      <c r="B3" s="347" t="s">
        <v>77</v>
      </c>
      <c r="C3" s="348"/>
      <c r="D3" s="347" t="s">
        <v>78</v>
      </c>
      <c r="E3" s="348"/>
      <c r="F3" s="347" t="s">
        <v>79</v>
      </c>
      <c r="G3" s="348"/>
      <c r="H3" s="347" t="s">
        <v>80</v>
      </c>
      <c r="I3" s="348"/>
      <c r="J3" s="347" t="s">
        <v>81</v>
      </c>
      <c r="K3" s="348"/>
      <c r="L3" s="347" t="s">
        <v>82</v>
      </c>
      <c r="M3" s="348"/>
      <c r="N3" s="349" t="s">
        <v>83</v>
      </c>
      <c r="O3" s="349"/>
      <c r="P3" s="349" t="s">
        <v>84</v>
      </c>
      <c r="Q3" s="349"/>
      <c r="R3" s="349" t="s">
        <v>85</v>
      </c>
      <c r="S3" s="349"/>
      <c r="T3" s="347" t="s">
        <v>86</v>
      </c>
      <c r="U3" s="348"/>
      <c r="V3" s="347" t="s">
        <v>183</v>
      </c>
      <c r="W3" s="348"/>
      <c r="X3" s="347" t="s">
        <v>184</v>
      </c>
      <c r="Y3" s="348"/>
      <c r="Z3" s="347" t="s">
        <v>202</v>
      </c>
      <c r="AA3" s="348"/>
      <c r="AB3" s="347" t="s">
        <v>225</v>
      </c>
      <c r="AC3" s="348"/>
      <c r="AD3" s="347" t="s">
        <v>229</v>
      </c>
      <c r="AE3" s="348"/>
      <c r="AF3" s="347" t="s">
        <v>235</v>
      </c>
      <c r="AG3" s="348"/>
      <c r="AH3" s="347" t="s">
        <v>236</v>
      </c>
      <c r="AI3" s="348"/>
    </row>
    <row r="4" spans="1:35" ht="20.149999999999999" customHeight="1">
      <c r="A4" s="170" t="s">
        <v>87</v>
      </c>
      <c r="B4" s="171" t="s">
        <v>88</v>
      </c>
      <c r="C4" s="171" t="s">
        <v>89</v>
      </c>
      <c r="D4" s="171" t="s">
        <v>88</v>
      </c>
      <c r="E4" s="171" t="s">
        <v>89</v>
      </c>
      <c r="F4" s="171" t="s">
        <v>88</v>
      </c>
      <c r="G4" s="171" t="s">
        <v>89</v>
      </c>
      <c r="H4" s="171" t="s">
        <v>88</v>
      </c>
      <c r="I4" s="171" t="s">
        <v>89</v>
      </c>
      <c r="J4" s="171" t="s">
        <v>88</v>
      </c>
      <c r="K4" s="171" t="s">
        <v>89</v>
      </c>
      <c r="L4" s="171" t="s">
        <v>88</v>
      </c>
      <c r="M4" s="171" t="s">
        <v>89</v>
      </c>
      <c r="N4" s="171" t="s">
        <v>88</v>
      </c>
      <c r="O4" s="171" t="s">
        <v>89</v>
      </c>
      <c r="P4" s="171" t="s">
        <v>88</v>
      </c>
      <c r="Q4" s="171" t="s">
        <v>89</v>
      </c>
      <c r="R4" s="171" t="s">
        <v>88</v>
      </c>
      <c r="S4" s="171" t="s">
        <v>89</v>
      </c>
      <c r="T4" s="171" t="s">
        <v>88</v>
      </c>
      <c r="U4" s="171" t="s">
        <v>89</v>
      </c>
      <c r="V4" s="171" t="s">
        <v>88</v>
      </c>
      <c r="W4" s="171" t="s">
        <v>89</v>
      </c>
      <c r="X4" s="171" t="s">
        <v>88</v>
      </c>
      <c r="Y4" s="171" t="s">
        <v>89</v>
      </c>
      <c r="Z4" s="171" t="s">
        <v>88</v>
      </c>
      <c r="AA4" s="171" t="s">
        <v>89</v>
      </c>
      <c r="AB4" s="171" t="s">
        <v>88</v>
      </c>
      <c r="AC4" s="171" t="s">
        <v>89</v>
      </c>
      <c r="AD4" s="171" t="s">
        <v>88</v>
      </c>
      <c r="AE4" s="171" t="s">
        <v>89</v>
      </c>
      <c r="AF4" s="171" t="s">
        <v>88</v>
      </c>
      <c r="AG4" s="171" t="s">
        <v>89</v>
      </c>
      <c r="AH4" s="171" t="s">
        <v>88</v>
      </c>
      <c r="AI4" s="171" t="s">
        <v>89</v>
      </c>
    </row>
    <row r="5" spans="1:35" ht="27" customHeight="1">
      <c r="A5" s="172" t="s">
        <v>90</v>
      </c>
      <c r="B5" s="173">
        <v>15491105</v>
      </c>
      <c r="C5" s="173">
        <v>16273954</v>
      </c>
      <c r="D5" s="173">
        <v>15437991</v>
      </c>
      <c r="E5" s="173">
        <v>16384364</v>
      </c>
      <c r="F5" s="173">
        <v>15355697</v>
      </c>
      <c r="G5" s="173">
        <v>16446955</v>
      </c>
      <c r="H5" s="173">
        <v>15714314</v>
      </c>
      <c r="I5" s="173">
        <v>16843659</v>
      </c>
      <c r="J5" s="172">
        <v>16112673</v>
      </c>
      <c r="K5" s="172">
        <v>17342146</v>
      </c>
      <c r="L5" s="172">
        <v>16505886</v>
      </c>
      <c r="M5" s="172">
        <v>17706336</v>
      </c>
      <c r="N5" s="172">
        <v>17110932</v>
      </c>
      <c r="O5" s="172">
        <v>18035478</v>
      </c>
      <c r="P5" s="172">
        <v>19050603</v>
      </c>
      <c r="Q5" s="172">
        <v>19830563</v>
      </c>
      <c r="R5" s="172">
        <v>19033430</v>
      </c>
      <c r="S5" s="172">
        <v>19162638</v>
      </c>
      <c r="T5" s="172">
        <v>18415954</v>
      </c>
      <c r="U5" s="172">
        <v>18218206</v>
      </c>
      <c r="V5" s="172">
        <v>15902576</v>
      </c>
      <c r="W5" s="172">
        <v>15625313</v>
      </c>
      <c r="X5" s="172">
        <v>15760017</v>
      </c>
      <c r="Y5" s="172">
        <v>15216316</v>
      </c>
      <c r="Z5" s="172">
        <v>15675700</v>
      </c>
      <c r="AA5" s="172">
        <v>15402987</v>
      </c>
      <c r="AB5" s="172">
        <v>15797227</v>
      </c>
      <c r="AC5" s="172">
        <v>15388082</v>
      </c>
      <c r="AD5" s="172">
        <v>15514381</v>
      </c>
      <c r="AE5" s="172">
        <v>15272127</v>
      </c>
      <c r="AF5" s="172">
        <v>15355033</v>
      </c>
      <c r="AG5" s="172">
        <v>14915099</v>
      </c>
      <c r="AH5" s="172">
        <v>15334562</v>
      </c>
      <c r="AI5" s="172">
        <v>14861151</v>
      </c>
    </row>
    <row r="6" spans="1:35" ht="27" hidden="1" customHeight="1">
      <c r="A6" s="174" t="s">
        <v>91</v>
      </c>
      <c r="B6" s="58">
        <v>1389882</v>
      </c>
      <c r="C6" s="58">
        <v>1369537</v>
      </c>
      <c r="D6" s="58">
        <v>29392</v>
      </c>
      <c r="E6" s="58">
        <v>25379</v>
      </c>
      <c r="F6" s="58">
        <v>5574</v>
      </c>
      <c r="G6" s="58">
        <v>4267</v>
      </c>
      <c r="H6" s="175" t="s">
        <v>203</v>
      </c>
      <c r="I6" s="175" t="s">
        <v>92</v>
      </c>
      <c r="J6" s="176" t="s">
        <v>92</v>
      </c>
      <c r="K6" s="176" t="s">
        <v>92</v>
      </c>
      <c r="L6" s="176" t="s">
        <v>92</v>
      </c>
      <c r="M6" s="176" t="s">
        <v>92</v>
      </c>
      <c r="N6" s="176" t="s">
        <v>92</v>
      </c>
      <c r="O6" s="176" t="s">
        <v>92</v>
      </c>
      <c r="P6" s="176" t="s">
        <v>92</v>
      </c>
      <c r="Q6" s="176" t="s">
        <v>92</v>
      </c>
      <c r="R6" s="176" t="s">
        <v>92</v>
      </c>
      <c r="S6" s="176" t="s">
        <v>92</v>
      </c>
      <c r="T6" s="176" t="s">
        <v>203</v>
      </c>
      <c r="U6" s="176" t="s">
        <v>203</v>
      </c>
      <c r="V6" s="176" t="s">
        <v>204</v>
      </c>
      <c r="W6" s="176" t="s">
        <v>203</v>
      </c>
      <c r="X6" s="176" t="s">
        <v>205</v>
      </c>
      <c r="Y6" s="176" t="s">
        <v>203</v>
      </c>
      <c r="Z6" s="176" t="s">
        <v>203</v>
      </c>
      <c r="AA6" s="176" t="s">
        <v>203</v>
      </c>
      <c r="AB6" s="176" t="s">
        <v>203</v>
      </c>
      <c r="AC6" s="176" t="s">
        <v>203</v>
      </c>
      <c r="AD6" s="176" t="s">
        <v>203</v>
      </c>
      <c r="AE6" s="176" t="s">
        <v>203</v>
      </c>
      <c r="AF6" s="176" t="s">
        <v>242</v>
      </c>
      <c r="AG6" s="176" t="s">
        <v>243</v>
      </c>
      <c r="AH6" s="176" t="s">
        <v>244</v>
      </c>
      <c r="AI6" s="176" t="s">
        <v>243</v>
      </c>
    </row>
    <row r="7" spans="1:35" ht="27" customHeight="1">
      <c r="A7" s="186" t="s">
        <v>248</v>
      </c>
      <c r="B7" s="58">
        <v>1262660</v>
      </c>
      <c r="C7" s="58">
        <v>1256020</v>
      </c>
      <c r="D7" s="58">
        <v>1311387</v>
      </c>
      <c r="E7" s="58">
        <v>1308485</v>
      </c>
      <c r="F7" s="58">
        <v>1316712</v>
      </c>
      <c r="G7" s="58">
        <v>1312241</v>
      </c>
      <c r="H7" s="58">
        <v>1323846</v>
      </c>
      <c r="I7" s="58">
        <v>1319603</v>
      </c>
      <c r="J7" s="177">
        <v>1426593</v>
      </c>
      <c r="K7" s="177">
        <v>1422991</v>
      </c>
      <c r="L7" s="177">
        <v>1412182</v>
      </c>
      <c r="M7" s="177">
        <v>1408531</v>
      </c>
      <c r="N7" s="177">
        <v>1462532</v>
      </c>
      <c r="O7" s="177">
        <v>1459324</v>
      </c>
      <c r="P7" s="177">
        <v>1444897</v>
      </c>
      <c r="Q7" s="177">
        <v>1441556</v>
      </c>
      <c r="R7" s="177">
        <v>1471449</v>
      </c>
      <c r="S7" s="177">
        <v>1469033</v>
      </c>
      <c r="T7" s="177">
        <v>1517995</v>
      </c>
      <c r="U7" s="177">
        <v>1514963</v>
      </c>
      <c r="V7" s="177">
        <v>1564167</v>
      </c>
      <c r="W7" s="177">
        <v>1560539</v>
      </c>
      <c r="X7" s="177">
        <v>1605923</v>
      </c>
      <c r="Y7" s="177">
        <v>1603205</v>
      </c>
      <c r="Z7" s="177">
        <v>1655982</v>
      </c>
      <c r="AA7" s="177">
        <v>1652494</v>
      </c>
      <c r="AB7" s="177">
        <v>1660338</v>
      </c>
      <c r="AC7" s="177">
        <v>1657518</v>
      </c>
      <c r="AD7" s="177">
        <v>1772683</v>
      </c>
      <c r="AE7" s="177">
        <v>1764870</v>
      </c>
      <c r="AF7" s="177">
        <v>1862390</v>
      </c>
      <c r="AG7" s="177">
        <v>1856795</v>
      </c>
      <c r="AH7" s="177">
        <v>2061427</v>
      </c>
      <c r="AI7" s="177">
        <v>2057752</v>
      </c>
    </row>
    <row r="8" spans="1:35" ht="27" customHeight="1">
      <c r="A8" s="174" t="s">
        <v>93</v>
      </c>
      <c r="B8" s="58">
        <v>9880074</v>
      </c>
      <c r="C8" s="58">
        <v>9584924</v>
      </c>
      <c r="D8" s="58">
        <v>10282959</v>
      </c>
      <c r="E8" s="58">
        <v>10060118</v>
      </c>
      <c r="F8" s="58">
        <v>10675763</v>
      </c>
      <c r="G8" s="58">
        <v>10631329</v>
      </c>
      <c r="H8" s="58">
        <v>11266112</v>
      </c>
      <c r="I8" s="58">
        <v>11300268</v>
      </c>
      <c r="J8" s="177">
        <v>11547805</v>
      </c>
      <c r="K8" s="177">
        <v>11486398</v>
      </c>
      <c r="L8" s="177">
        <v>12056291</v>
      </c>
      <c r="M8" s="177">
        <v>11906318</v>
      </c>
      <c r="N8" s="177">
        <v>12464703</v>
      </c>
      <c r="O8" s="177">
        <v>12298907</v>
      </c>
      <c r="P8" s="177">
        <v>12523406</v>
      </c>
      <c r="Q8" s="177">
        <v>12262298</v>
      </c>
      <c r="R8" s="177">
        <v>12600256</v>
      </c>
      <c r="S8" s="177">
        <v>12471327</v>
      </c>
      <c r="T8" s="177">
        <v>12807144</v>
      </c>
      <c r="U8" s="177">
        <v>12505407</v>
      </c>
      <c r="V8" s="177">
        <v>12976610</v>
      </c>
      <c r="W8" s="177">
        <v>12635913</v>
      </c>
      <c r="X8" s="177">
        <v>13426289</v>
      </c>
      <c r="Y8" s="177">
        <v>13216454</v>
      </c>
      <c r="Z8" s="177">
        <v>13443957</v>
      </c>
      <c r="AA8" s="177">
        <v>13199017</v>
      </c>
      <c r="AB8" s="177">
        <v>13605905</v>
      </c>
      <c r="AC8" s="177">
        <v>13139318</v>
      </c>
      <c r="AD8" s="177">
        <v>13724094</v>
      </c>
      <c r="AE8" s="177">
        <v>13276460</v>
      </c>
      <c r="AF8" s="177">
        <v>13642853</v>
      </c>
      <c r="AG8" s="177">
        <v>13480813</v>
      </c>
      <c r="AH8" s="177">
        <v>13726931</v>
      </c>
      <c r="AI8" s="177">
        <v>13548266</v>
      </c>
    </row>
    <row r="9" spans="1:35" ht="27" customHeight="1">
      <c r="A9" s="186" t="s">
        <v>249</v>
      </c>
      <c r="B9" s="58">
        <v>349283</v>
      </c>
      <c r="C9" s="58">
        <v>338010</v>
      </c>
      <c r="D9" s="58">
        <v>283555</v>
      </c>
      <c r="E9" s="58">
        <v>277812</v>
      </c>
      <c r="F9" s="58">
        <v>283156</v>
      </c>
      <c r="G9" s="58">
        <v>276828</v>
      </c>
      <c r="H9" s="58">
        <v>274449</v>
      </c>
      <c r="I9" s="58">
        <v>271163</v>
      </c>
      <c r="J9" s="177">
        <v>272096</v>
      </c>
      <c r="K9" s="177">
        <v>268884</v>
      </c>
      <c r="L9" s="177">
        <v>272689</v>
      </c>
      <c r="M9" s="177">
        <v>262510</v>
      </c>
      <c r="N9" s="177">
        <v>290716</v>
      </c>
      <c r="O9" s="177">
        <v>286778</v>
      </c>
      <c r="P9" s="177">
        <v>316398</v>
      </c>
      <c r="Q9" s="177">
        <v>310936</v>
      </c>
      <c r="R9" s="177">
        <v>302422</v>
      </c>
      <c r="S9" s="177">
        <v>301774</v>
      </c>
      <c r="T9" s="177">
        <v>293935</v>
      </c>
      <c r="U9" s="177">
        <v>293935</v>
      </c>
      <c r="V9" s="177">
        <v>292891</v>
      </c>
      <c r="W9" s="177">
        <v>292891</v>
      </c>
      <c r="X9" s="177">
        <v>284247</v>
      </c>
      <c r="Y9" s="177">
        <v>284247</v>
      </c>
      <c r="Z9" s="177">
        <v>281861</v>
      </c>
      <c r="AA9" s="177">
        <v>281861</v>
      </c>
      <c r="AB9" s="177">
        <v>151745</v>
      </c>
      <c r="AC9" s="177">
        <v>151745</v>
      </c>
      <c r="AD9" s="176" t="s">
        <v>92</v>
      </c>
      <c r="AE9" s="176" t="s">
        <v>92</v>
      </c>
      <c r="AF9" s="176" t="s">
        <v>92</v>
      </c>
      <c r="AG9" s="176" t="s">
        <v>92</v>
      </c>
      <c r="AH9" s="176" t="s">
        <v>92</v>
      </c>
      <c r="AI9" s="176" t="s">
        <v>92</v>
      </c>
    </row>
    <row r="10" spans="1:35" ht="27" customHeight="1">
      <c r="A10" s="186" t="s">
        <v>250</v>
      </c>
      <c r="B10" s="58">
        <v>847663</v>
      </c>
      <c r="C10" s="58">
        <v>828973</v>
      </c>
      <c r="D10" s="58">
        <v>667892</v>
      </c>
      <c r="E10" s="58">
        <v>644807</v>
      </c>
      <c r="F10" s="58">
        <v>525404</v>
      </c>
      <c r="G10" s="58">
        <v>499596</v>
      </c>
      <c r="H10" s="58">
        <v>526053</v>
      </c>
      <c r="I10" s="58">
        <v>495288</v>
      </c>
      <c r="J10" s="177">
        <v>537347</v>
      </c>
      <c r="K10" s="177">
        <v>508803</v>
      </c>
      <c r="L10" s="177">
        <v>518006</v>
      </c>
      <c r="M10" s="177">
        <v>485318</v>
      </c>
      <c r="N10" s="177">
        <v>536141</v>
      </c>
      <c r="O10" s="177">
        <v>504260</v>
      </c>
      <c r="P10" s="177">
        <v>516554</v>
      </c>
      <c r="Q10" s="177">
        <v>487104</v>
      </c>
      <c r="R10" s="177">
        <v>57491</v>
      </c>
      <c r="S10" s="177">
        <v>32365</v>
      </c>
      <c r="T10" s="177">
        <v>52707</v>
      </c>
      <c r="U10" s="177">
        <v>33611</v>
      </c>
      <c r="V10" s="177">
        <v>45275</v>
      </c>
      <c r="W10" s="177">
        <v>31356</v>
      </c>
      <c r="X10" s="177">
        <v>38136</v>
      </c>
      <c r="Y10" s="177">
        <v>28760</v>
      </c>
      <c r="Z10" s="177">
        <v>31492</v>
      </c>
      <c r="AA10" s="177">
        <v>31492</v>
      </c>
      <c r="AB10" s="177">
        <v>33556</v>
      </c>
      <c r="AC10" s="177">
        <v>33556</v>
      </c>
      <c r="AD10" s="176" t="s">
        <v>92</v>
      </c>
      <c r="AE10" s="176" t="s">
        <v>92</v>
      </c>
      <c r="AF10" s="176" t="s">
        <v>92</v>
      </c>
      <c r="AG10" s="176" t="s">
        <v>92</v>
      </c>
      <c r="AH10" s="176" t="s">
        <v>92</v>
      </c>
      <c r="AI10" s="176" t="s">
        <v>92</v>
      </c>
    </row>
    <row r="11" spans="1:35" ht="27" hidden="1" customHeight="1">
      <c r="A11" s="174" t="s">
        <v>94</v>
      </c>
      <c r="B11" s="58">
        <v>367072</v>
      </c>
      <c r="C11" s="58">
        <v>367072</v>
      </c>
      <c r="D11" s="58">
        <v>361227</v>
      </c>
      <c r="E11" s="58">
        <v>361227</v>
      </c>
      <c r="F11" s="58">
        <v>434163</v>
      </c>
      <c r="G11" s="58">
        <v>434163</v>
      </c>
      <c r="H11" s="58">
        <v>1316608</v>
      </c>
      <c r="I11" s="58">
        <v>1316608</v>
      </c>
      <c r="J11" s="177">
        <v>1727582</v>
      </c>
      <c r="K11" s="177">
        <v>1727582</v>
      </c>
      <c r="L11" s="177">
        <v>1542574</v>
      </c>
      <c r="M11" s="177">
        <v>1542374</v>
      </c>
      <c r="N11" s="177">
        <v>311282</v>
      </c>
      <c r="O11" s="177">
        <v>310100</v>
      </c>
      <c r="P11" s="176" t="s">
        <v>92</v>
      </c>
      <c r="Q11" s="176" t="s">
        <v>92</v>
      </c>
      <c r="R11" s="176" t="s">
        <v>92</v>
      </c>
      <c r="S11" s="176" t="s">
        <v>92</v>
      </c>
      <c r="T11" s="176" t="s">
        <v>92</v>
      </c>
      <c r="U11" s="176" t="s">
        <v>92</v>
      </c>
      <c r="V11" s="176" t="s">
        <v>92</v>
      </c>
      <c r="W11" s="176" t="s">
        <v>92</v>
      </c>
      <c r="X11" s="176" t="s">
        <v>92</v>
      </c>
      <c r="Y11" s="176" t="s">
        <v>92</v>
      </c>
      <c r="Z11" s="176" t="s">
        <v>92</v>
      </c>
      <c r="AA11" s="176" t="s">
        <v>92</v>
      </c>
      <c r="AB11" s="176" t="s">
        <v>92</v>
      </c>
      <c r="AC11" s="176" t="s">
        <v>92</v>
      </c>
      <c r="AD11" s="176" t="s">
        <v>92</v>
      </c>
      <c r="AE11" s="176" t="s">
        <v>92</v>
      </c>
      <c r="AF11" s="176" t="s">
        <v>92</v>
      </c>
      <c r="AG11" s="176" t="s">
        <v>92</v>
      </c>
      <c r="AH11" s="176" t="s">
        <v>92</v>
      </c>
      <c r="AI11" s="176" t="s">
        <v>92</v>
      </c>
    </row>
    <row r="12" spans="1:35" ht="27" customHeight="1">
      <c r="A12" s="174" t="s">
        <v>95</v>
      </c>
      <c r="B12" s="58">
        <v>6846075</v>
      </c>
      <c r="C12" s="58">
        <v>6843875</v>
      </c>
      <c r="D12" s="58">
        <v>7020720</v>
      </c>
      <c r="E12" s="58">
        <v>7020720</v>
      </c>
      <c r="F12" s="58">
        <v>6909985</v>
      </c>
      <c r="G12" s="58">
        <v>6908181</v>
      </c>
      <c r="H12" s="58">
        <v>6524426</v>
      </c>
      <c r="I12" s="58">
        <v>6516446</v>
      </c>
      <c r="J12" s="177">
        <v>6047294</v>
      </c>
      <c r="K12" s="177">
        <v>6040362</v>
      </c>
      <c r="L12" s="177">
        <v>6012493</v>
      </c>
      <c r="M12" s="177">
        <v>6001958</v>
      </c>
      <c r="N12" s="177">
        <v>6019663</v>
      </c>
      <c r="O12" s="177">
        <v>6019663</v>
      </c>
      <c r="P12" s="177">
        <v>6163980</v>
      </c>
      <c r="Q12" s="177">
        <v>6163980</v>
      </c>
      <c r="R12" s="177">
        <v>6413909</v>
      </c>
      <c r="S12" s="177">
        <v>6413866</v>
      </c>
      <c r="T12" s="177">
        <v>6053805</v>
      </c>
      <c r="U12" s="177">
        <v>6053805</v>
      </c>
      <c r="V12" s="177">
        <v>5703805</v>
      </c>
      <c r="W12" s="177">
        <v>5703805</v>
      </c>
      <c r="X12" s="177">
        <v>5567725</v>
      </c>
      <c r="Y12" s="177">
        <v>5494145</v>
      </c>
      <c r="Z12" s="176" t="s">
        <v>92</v>
      </c>
      <c r="AA12" s="176" t="s">
        <v>92</v>
      </c>
      <c r="AB12" s="176" t="s">
        <v>92</v>
      </c>
      <c r="AC12" s="176" t="s">
        <v>92</v>
      </c>
      <c r="AD12" s="176" t="s">
        <v>92</v>
      </c>
      <c r="AE12" s="176" t="s">
        <v>92</v>
      </c>
      <c r="AF12" s="176" t="s">
        <v>92</v>
      </c>
      <c r="AG12" s="176" t="s">
        <v>92</v>
      </c>
      <c r="AH12" s="176" t="s">
        <v>92</v>
      </c>
      <c r="AI12" s="176" t="s">
        <v>92</v>
      </c>
    </row>
    <row r="13" spans="1:35" ht="27" customHeight="1">
      <c r="A13" s="174" t="s">
        <v>96</v>
      </c>
      <c r="B13" s="58">
        <v>1069821</v>
      </c>
      <c r="C13" s="58">
        <v>1069821</v>
      </c>
      <c r="D13" s="58">
        <v>967398</v>
      </c>
      <c r="E13" s="58">
        <v>967398</v>
      </c>
      <c r="F13" s="58">
        <v>993331</v>
      </c>
      <c r="G13" s="58">
        <v>993331</v>
      </c>
      <c r="H13" s="58">
        <v>916840</v>
      </c>
      <c r="I13" s="58">
        <v>916840</v>
      </c>
      <c r="J13" s="177">
        <v>924119</v>
      </c>
      <c r="K13" s="177">
        <v>924119</v>
      </c>
      <c r="L13" s="177">
        <v>936870</v>
      </c>
      <c r="M13" s="177">
        <v>936870</v>
      </c>
      <c r="N13" s="177">
        <v>961269</v>
      </c>
      <c r="O13" s="177">
        <v>956123</v>
      </c>
      <c r="P13" s="177">
        <v>1030919</v>
      </c>
      <c r="Q13" s="177">
        <v>1030919</v>
      </c>
      <c r="R13" s="177">
        <v>1124543</v>
      </c>
      <c r="S13" s="177">
        <v>1124543</v>
      </c>
      <c r="T13" s="177">
        <v>1279468</v>
      </c>
      <c r="U13" s="177">
        <v>1279056</v>
      </c>
      <c r="V13" s="177">
        <v>1030550</v>
      </c>
      <c r="W13" s="177">
        <v>1030550</v>
      </c>
      <c r="X13" s="177">
        <v>1075682</v>
      </c>
      <c r="Y13" s="177">
        <v>1032487</v>
      </c>
      <c r="Z13" s="176" t="s">
        <v>92</v>
      </c>
      <c r="AA13" s="176" t="s">
        <v>92</v>
      </c>
      <c r="AB13" s="176" t="s">
        <v>92</v>
      </c>
      <c r="AC13" s="176" t="s">
        <v>92</v>
      </c>
      <c r="AD13" s="176" t="s">
        <v>92</v>
      </c>
      <c r="AE13" s="176" t="s">
        <v>92</v>
      </c>
      <c r="AF13" s="176" t="s">
        <v>92</v>
      </c>
      <c r="AG13" s="176" t="s">
        <v>92</v>
      </c>
      <c r="AH13" s="176" t="s">
        <v>92</v>
      </c>
      <c r="AI13" s="176" t="s">
        <v>92</v>
      </c>
    </row>
    <row r="14" spans="1:35" ht="27" customHeight="1">
      <c r="A14" s="174" t="s">
        <v>97</v>
      </c>
      <c r="B14" s="58">
        <v>197916</v>
      </c>
      <c r="C14" s="58">
        <v>197916</v>
      </c>
      <c r="D14" s="58">
        <v>226821</v>
      </c>
      <c r="E14" s="58">
        <v>226821</v>
      </c>
      <c r="F14" s="58">
        <v>290491</v>
      </c>
      <c r="G14" s="58">
        <v>290491</v>
      </c>
      <c r="H14" s="58">
        <v>319973</v>
      </c>
      <c r="I14" s="58">
        <v>319973</v>
      </c>
      <c r="J14" s="177">
        <v>361789</v>
      </c>
      <c r="K14" s="177">
        <v>361789</v>
      </c>
      <c r="L14" s="177">
        <v>318989</v>
      </c>
      <c r="M14" s="177">
        <v>318989</v>
      </c>
      <c r="N14" s="177">
        <v>335502</v>
      </c>
      <c r="O14" s="177">
        <v>335502</v>
      </c>
      <c r="P14" s="177">
        <v>341873</v>
      </c>
      <c r="Q14" s="177">
        <v>341873</v>
      </c>
      <c r="R14" s="177">
        <v>368891</v>
      </c>
      <c r="S14" s="177">
        <v>368891</v>
      </c>
      <c r="T14" s="177">
        <v>349133</v>
      </c>
      <c r="U14" s="177">
        <v>349133</v>
      </c>
      <c r="V14" s="177">
        <v>358341</v>
      </c>
      <c r="W14" s="177">
        <v>358341</v>
      </c>
      <c r="X14" s="177">
        <v>374149</v>
      </c>
      <c r="Y14" s="177">
        <v>347162</v>
      </c>
      <c r="Z14" s="176" t="s">
        <v>92</v>
      </c>
      <c r="AA14" s="176" t="s">
        <v>92</v>
      </c>
      <c r="AB14" s="176" t="s">
        <v>92</v>
      </c>
      <c r="AC14" s="176" t="s">
        <v>92</v>
      </c>
      <c r="AD14" s="176" t="s">
        <v>92</v>
      </c>
      <c r="AE14" s="176" t="s">
        <v>92</v>
      </c>
      <c r="AF14" s="176" t="s">
        <v>92</v>
      </c>
      <c r="AG14" s="176" t="s">
        <v>92</v>
      </c>
      <c r="AH14" s="176" t="s">
        <v>92</v>
      </c>
      <c r="AI14" s="176" t="s">
        <v>92</v>
      </c>
    </row>
    <row r="15" spans="1:35" ht="27" hidden="1" customHeight="1">
      <c r="A15" s="174" t="s">
        <v>98</v>
      </c>
      <c r="B15" s="58">
        <v>38994671</v>
      </c>
      <c r="C15" s="58">
        <v>37966241</v>
      </c>
      <c r="D15" s="58">
        <v>39520935</v>
      </c>
      <c r="E15" s="58">
        <v>38509198</v>
      </c>
      <c r="F15" s="58">
        <v>52019681</v>
      </c>
      <c r="G15" s="58">
        <v>50695403</v>
      </c>
      <c r="H15" s="58">
        <v>46349678</v>
      </c>
      <c r="I15" s="58">
        <v>45047889</v>
      </c>
      <c r="J15" s="177">
        <v>47384603</v>
      </c>
      <c r="K15" s="177">
        <v>45374053</v>
      </c>
      <c r="L15" s="176" t="s">
        <v>92</v>
      </c>
      <c r="M15" s="176" t="s">
        <v>92</v>
      </c>
      <c r="N15" s="176" t="s">
        <v>92</v>
      </c>
      <c r="O15" s="176" t="s">
        <v>92</v>
      </c>
      <c r="P15" s="176" t="s">
        <v>92</v>
      </c>
      <c r="Q15" s="176" t="s">
        <v>92</v>
      </c>
      <c r="R15" s="176" t="s">
        <v>92</v>
      </c>
      <c r="S15" s="176" t="s">
        <v>92</v>
      </c>
      <c r="T15" s="176" t="s">
        <v>206</v>
      </c>
      <c r="U15" s="176" t="s">
        <v>205</v>
      </c>
      <c r="V15" s="176" t="s">
        <v>203</v>
      </c>
      <c r="W15" s="176" t="s">
        <v>205</v>
      </c>
      <c r="X15" s="176" t="s">
        <v>207</v>
      </c>
      <c r="Y15" s="176" t="s">
        <v>203</v>
      </c>
      <c r="Z15" s="176" t="s">
        <v>203</v>
      </c>
      <c r="AA15" s="176" t="s">
        <v>205</v>
      </c>
      <c r="AB15" s="176" t="s">
        <v>203</v>
      </c>
      <c r="AC15" s="176" t="s">
        <v>203</v>
      </c>
      <c r="AD15" s="176" t="s">
        <v>230</v>
      </c>
      <c r="AE15" s="176" t="s">
        <v>231</v>
      </c>
      <c r="AF15" s="176" t="s">
        <v>245</v>
      </c>
      <c r="AG15" s="176" t="s">
        <v>243</v>
      </c>
      <c r="AH15" s="176" t="s">
        <v>243</v>
      </c>
      <c r="AI15" s="176" t="s">
        <v>242</v>
      </c>
    </row>
    <row r="16" spans="1:35" ht="27" customHeight="1">
      <c r="A16" s="174" t="s">
        <v>99</v>
      </c>
      <c r="B16" s="58">
        <v>191531</v>
      </c>
      <c r="C16" s="58">
        <v>162418</v>
      </c>
      <c r="D16" s="58">
        <v>202064</v>
      </c>
      <c r="E16" s="58">
        <v>182220</v>
      </c>
      <c r="F16" s="58">
        <v>189558</v>
      </c>
      <c r="G16" s="58">
        <v>187019</v>
      </c>
      <c r="H16" s="58">
        <v>195399</v>
      </c>
      <c r="I16" s="58">
        <v>189876</v>
      </c>
      <c r="J16" s="177">
        <v>163408</v>
      </c>
      <c r="K16" s="177">
        <v>154092</v>
      </c>
      <c r="L16" s="177">
        <v>215233</v>
      </c>
      <c r="M16" s="177">
        <v>151922</v>
      </c>
      <c r="N16" s="177">
        <v>197328</v>
      </c>
      <c r="O16" s="177">
        <v>189431</v>
      </c>
      <c r="P16" s="177">
        <v>50945</v>
      </c>
      <c r="Q16" s="177">
        <v>45790</v>
      </c>
      <c r="R16" s="177">
        <v>49319</v>
      </c>
      <c r="S16" s="177">
        <v>49319</v>
      </c>
      <c r="T16" s="177">
        <v>79791</v>
      </c>
      <c r="U16" s="177">
        <v>76249</v>
      </c>
      <c r="V16" s="177">
        <v>31879</v>
      </c>
      <c r="W16" s="177">
        <v>31879</v>
      </c>
      <c r="X16" s="177">
        <v>59892</v>
      </c>
      <c r="Y16" s="177">
        <v>59690</v>
      </c>
      <c r="Z16" s="177">
        <v>22715</v>
      </c>
      <c r="AA16" s="177">
        <v>22645</v>
      </c>
      <c r="AB16" s="177">
        <v>12496</v>
      </c>
      <c r="AC16" s="177">
        <v>12230</v>
      </c>
      <c r="AD16" s="177">
        <v>44844</v>
      </c>
      <c r="AE16" s="177">
        <v>41758</v>
      </c>
      <c r="AF16" s="177">
        <v>235679</v>
      </c>
      <c r="AG16" s="177">
        <v>235679</v>
      </c>
      <c r="AH16" s="177">
        <v>32728</v>
      </c>
      <c r="AI16" s="177">
        <v>32728</v>
      </c>
    </row>
    <row r="17" spans="1:35" ht="27" customHeight="1">
      <c r="A17" s="174" t="s">
        <v>100</v>
      </c>
      <c r="B17" s="58">
        <v>183592</v>
      </c>
      <c r="C17" s="58">
        <v>183592</v>
      </c>
      <c r="D17" s="58">
        <v>390250</v>
      </c>
      <c r="E17" s="58">
        <v>312328</v>
      </c>
      <c r="F17" s="58">
        <v>500054</v>
      </c>
      <c r="G17" s="58">
        <v>454583</v>
      </c>
      <c r="H17" s="58">
        <v>469525</v>
      </c>
      <c r="I17" s="58">
        <v>432148</v>
      </c>
      <c r="J17" s="177">
        <v>384797</v>
      </c>
      <c r="K17" s="177">
        <v>384797</v>
      </c>
      <c r="L17" s="177">
        <v>558471</v>
      </c>
      <c r="M17" s="177">
        <v>513695</v>
      </c>
      <c r="N17" s="177">
        <v>600336</v>
      </c>
      <c r="O17" s="177">
        <v>549975</v>
      </c>
      <c r="P17" s="177">
        <v>606349</v>
      </c>
      <c r="Q17" s="177">
        <v>557891</v>
      </c>
      <c r="R17" s="177">
        <v>595721</v>
      </c>
      <c r="S17" s="177">
        <v>547894</v>
      </c>
      <c r="T17" s="177">
        <v>601282</v>
      </c>
      <c r="U17" s="177">
        <v>563444</v>
      </c>
      <c r="V17" s="177">
        <v>584867</v>
      </c>
      <c r="W17" s="177">
        <v>555715</v>
      </c>
      <c r="X17" s="177">
        <v>590810</v>
      </c>
      <c r="Y17" s="177">
        <v>557702</v>
      </c>
      <c r="Z17" s="177">
        <v>598711</v>
      </c>
      <c r="AA17" s="177">
        <v>555598</v>
      </c>
      <c r="AB17" s="177">
        <v>605008</v>
      </c>
      <c r="AC17" s="177">
        <v>572543</v>
      </c>
      <c r="AD17" s="177">
        <v>590538</v>
      </c>
      <c r="AE17" s="177">
        <v>480290</v>
      </c>
      <c r="AF17" s="177">
        <v>715326</v>
      </c>
      <c r="AG17" s="177">
        <v>669715</v>
      </c>
      <c r="AH17" s="177">
        <v>614400</v>
      </c>
      <c r="AI17" s="177">
        <v>467699</v>
      </c>
    </row>
    <row r="18" spans="1:35" ht="27" customHeight="1">
      <c r="A18" s="187" t="s">
        <v>251</v>
      </c>
      <c r="B18" s="64">
        <v>210103</v>
      </c>
      <c r="C18" s="64">
        <v>41392</v>
      </c>
      <c r="D18" s="64">
        <v>224413</v>
      </c>
      <c r="E18" s="64">
        <v>56206</v>
      </c>
      <c r="F18" s="64">
        <v>237808</v>
      </c>
      <c r="G18" s="64">
        <v>199348</v>
      </c>
      <c r="H18" s="64">
        <v>81872</v>
      </c>
      <c r="I18" s="64">
        <v>1799</v>
      </c>
      <c r="J18" s="178">
        <v>98229</v>
      </c>
      <c r="K18" s="178">
        <v>2505</v>
      </c>
      <c r="L18" s="178">
        <v>130729</v>
      </c>
      <c r="M18" s="178">
        <v>2275</v>
      </c>
      <c r="N18" s="178">
        <v>171060</v>
      </c>
      <c r="O18" s="178">
        <v>2658</v>
      </c>
      <c r="P18" s="178">
        <v>231018</v>
      </c>
      <c r="Q18" s="178">
        <v>19116</v>
      </c>
      <c r="R18" s="178">
        <v>229069</v>
      </c>
      <c r="S18" s="178">
        <v>90625</v>
      </c>
      <c r="T18" s="178">
        <v>234486</v>
      </c>
      <c r="U18" s="178">
        <v>9393</v>
      </c>
      <c r="V18" s="178">
        <v>233508</v>
      </c>
      <c r="W18" s="178">
        <v>233508</v>
      </c>
      <c r="X18" s="179" t="s">
        <v>206</v>
      </c>
      <c r="Y18" s="179" t="s">
        <v>205</v>
      </c>
      <c r="Z18" s="179" t="s">
        <v>205</v>
      </c>
      <c r="AA18" s="179" t="s">
        <v>205</v>
      </c>
      <c r="AB18" s="179" t="s">
        <v>203</v>
      </c>
      <c r="AC18" s="179" t="s">
        <v>203</v>
      </c>
      <c r="AD18" s="179" t="s">
        <v>203</v>
      </c>
      <c r="AE18" s="179" t="s">
        <v>231</v>
      </c>
      <c r="AF18" s="179" t="s">
        <v>246</v>
      </c>
      <c r="AG18" s="179" t="s">
        <v>242</v>
      </c>
      <c r="AH18" s="179" t="s">
        <v>244</v>
      </c>
      <c r="AI18" s="179" t="s">
        <v>246</v>
      </c>
    </row>
    <row r="19" spans="1:35" ht="27" customHeight="1">
      <c r="A19" s="180" t="s">
        <v>101</v>
      </c>
      <c r="B19" s="181">
        <v>77281448</v>
      </c>
      <c r="C19" s="181">
        <v>76483745</v>
      </c>
      <c r="D19" s="181">
        <v>76927004</v>
      </c>
      <c r="E19" s="181">
        <v>76337083</v>
      </c>
      <c r="F19" s="181">
        <v>89737377</v>
      </c>
      <c r="G19" s="181">
        <v>89333735</v>
      </c>
      <c r="H19" s="181">
        <v>85279095</v>
      </c>
      <c r="I19" s="181">
        <v>84971560</v>
      </c>
      <c r="J19" s="182">
        <v>86988335</v>
      </c>
      <c r="K19" s="182">
        <v>85998521</v>
      </c>
      <c r="L19" s="182">
        <v>40480413</v>
      </c>
      <c r="M19" s="182">
        <v>41237096</v>
      </c>
      <c r="N19" s="182">
        <v>40461464</v>
      </c>
      <c r="O19" s="182">
        <v>40948199</v>
      </c>
      <c r="P19" s="182">
        <v>42276941</v>
      </c>
      <c r="Q19" s="182">
        <v>42492026</v>
      </c>
      <c r="R19" s="182">
        <v>42246499</v>
      </c>
      <c r="S19" s="182">
        <v>42032274</v>
      </c>
      <c r="T19" s="182">
        <v>41685701</v>
      </c>
      <c r="U19" s="182">
        <v>40897203</v>
      </c>
      <c r="V19" s="182">
        <f>SUM(V5,V7:V10,V12:V14,V16:V18)+1</f>
        <v>38724470</v>
      </c>
      <c r="W19" s="182">
        <f>SUM(W5,W7:W10,W12:W14,W16:W18)+1</f>
        <v>38059811</v>
      </c>
      <c r="X19" s="182">
        <f>SUM(X5,X7:X10,X12:X14,X16:X17)-1</f>
        <v>38782869</v>
      </c>
      <c r="Y19" s="182">
        <f>SUM(Y5,Y7:Y10,Y12:Y14,Y16:Y17)</f>
        <v>37840168</v>
      </c>
      <c r="Z19" s="182">
        <f>SUM(Z5,Z7:Z10,Z12:Z14,Z16:Z17)</f>
        <v>31710418</v>
      </c>
      <c r="AA19" s="182">
        <f>SUM(AA5,AA7:AA10,AA12:AA14,AA16:AA17)</f>
        <v>31146094</v>
      </c>
      <c r="AB19" s="182">
        <f>SUM(AB5,AB7:AB10,AB12:AB14,AB16:AB17)-1</f>
        <v>31866274</v>
      </c>
      <c r="AC19" s="182">
        <f>SUM(AC5,AC7:AC10,AC12:AC14,AC16:AC17)+2</f>
        <v>30954994</v>
      </c>
      <c r="AD19" s="182">
        <f>SUM(AD5,AD7:AD10,AD12:AD14,AD16:AD17)</f>
        <v>31646540</v>
      </c>
      <c r="AE19" s="182">
        <f>SUM(AE5,AE7:AE10,AE12:AE14,AE16:AE17)-1</f>
        <v>30835504</v>
      </c>
      <c r="AF19" s="182">
        <f>SUM(AF5,AF7:AF10,AF12:AF14,AF16:AF17)-1</f>
        <v>31811280</v>
      </c>
      <c r="AG19" s="182">
        <f>SUM(AG5,AG7:AG10,AG12:AG14,AG16:AG17)+1</f>
        <v>31158102</v>
      </c>
      <c r="AH19" s="182">
        <f>SUM(AH5,AH7:AH10,AH12:AH14,AH16:AH17)</f>
        <v>31770048</v>
      </c>
      <c r="AI19" s="182">
        <f>SUM(AI5,AI7:AI10,AI12:AI14,AI16:AI17)+1</f>
        <v>30967597</v>
      </c>
    </row>
    <row r="20" spans="1:35" ht="9" customHeight="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</row>
    <row r="21" spans="1:35" ht="15" customHeight="1">
      <c r="A21" s="17" t="s">
        <v>102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</row>
    <row r="22" spans="1:35" ht="15" customHeight="1">
      <c r="A22" s="17" t="s">
        <v>103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35" ht="15" customHeight="1">
      <c r="A23" s="17" t="s">
        <v>208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</row>
    <row r="24" spans="1:35" ht="15" customHeight="1">
      <c r="A24" s="17" t="s">
        <v>254</v>
      </c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</row>
    <row r="25" spans="1:35" ht="15" customHeight="1">
      <c r="A25" s="18" t="s">
        <v>104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</row>
  </sheetData>
  <mergeCells count="17">
    <mergeCell ref="B3:C3"/>
    <mergeCell ref="D3:E3"/>
    <mergeCell ref="F3:G3"/>
    <mergeCell ref="H3:I3"/>
    <mergeCell ref="J3:K3"/>
    <mergeCell ref="AF3:AG3"/>
    <mergeCell ref="AH3:AI3"/>
    <mergeCell ref="AD3:AE3"/>
    <mergeCell ref="AB3:AC3"/>
    <mergeCell ref="L3:M3"/>
    <mergeCell ref="Z3:AA3"/>
    <mergeCell ref="V3:W3"/>
    <mergeCell ref="X3:Y3"/>
    <mergeCell ref="N3:O3"/>
    <mergeCell ref="P3:Q3"/>
    <mergeCell ref="R3:S3"/>
    <mergeCell ref="T3:U3"/>
  </mergeCells>
  <phoneticPr fontId="3"/>
  <printOptions horizontalCentered="1"/>
  <pageMargins left="0.15748031496062992" right="0.15748031496062992" top="0.39370078740157483" bottom="0.39370078740157483" header="0.39370078740157483" footer="0.39370078740157483"/>
  <pageSetup paperSize="9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7"/>
  <sheetViews>
    <sheetView view="pageBreakPreview" zoomScaleNormal="100" zoomScaleSheetLayoutView="100" workbookViewId="0">
      <pane xSplit="3" ySplit="3" topLeftCell="D4" activePane="bottomRight" state="frozen"/>
      <selection activeCell="AI32" sqref="AI32"/>
      <selection pane="topRight" activeCell="AI32" sqref="AI32"/>
      <selection pane="bottomLeft" activeCell="AI32" sqref="AI32"/>
      <selection pane="bottomRight"/>
    </sheetView>
  </sheetViews>
  <sheetFormatPr defaultColWidth="9" defaultRowHeight="13"/>
  <cols>
    <col min="1" max="1" width="1.90625" style="24" customWidth="1"/>
    <col min="2" max="2" width="11.6328125" style="24" customWidth="1"/>
    <col min="3" max="3" width="8.6328125" style="24" customWidth="1"/>
    <col min="4" max="4" width="11.26953125" style="24" customWidth="1"/>
    <col min="5" max="10" width="10" style="24" customWidth="1"/>
    <col min="11" max="11" width="1.6328125" style="24" customWidth="1"/>
    <col min="12" max="12" width="11.453125" style="24" customWidth="1"/>
    <col min="13" max="16384" width="9" style="24"/>
  </cols>
  <sheetData>
    <row r="1" spans="2:12" s="19" customFormat="1" ht="24" customHeight="1">
      <c r="B1" s="26" t="s">
        <v>209</v>
      </c>
      <c r="C1" s="23"/>
      <c r="D1" s="23"/>
      <c r="E1" s="23"/>
      <c r="F1" s="23"/>
      <c r="G1" s="23"/>
      <c r="H1" s="23"/>
      <c r="I1" s="23"/>
      <c r="J1" s="23"/>
      <c r="K1" s="23"/>
    </row>
    <row r="2" spans="2:12" s="19" customFormat="1" ht="20" customHeight="1" thickBot="1">
      <c r="B2" s="30"/>
      <c r="C2" s="30"/>
      <c r="D2" s="188"/>
      <c r="E2" s="189"/>
      <c r="F2" s="189"/>
      <c r="G2" s="189"/>
      <c r="H2" s="189"/>
      <c r="I2" s="189"/>
      <c r="J2" s="27" t="s">
        <v>64</v>
      </c>
      <c r="K2" s="23"/>
    </row>
    <row r="3" spans="2:12" s="19" customFormat="1" ht="24" customHeight="1" thickBot="1">
      <c r="B3" s="190" t="s">
        <v>1</v>
      </c>
      <c r="C3" s="191" t="s">
        <v>210</v>
      </c>
      <c r="D3" s="192" t="s">
        <v>211</v>
      </c>
      <c r="E3" s="192" t="s">
        <v>65</v>
      </c>
      <c r="F3" s="192" t="s">
        <v>66</v>
      </c>
      <c r="G3" s="192" t="s">
        <v>67</v>
      </c>
      <c r="H3" s="192" t="s">
        <v>68</v>
      </c>
      <c r="I3" s="193" t="s">
        <v>69</v>
      </c>
      <c r="J3" s="194" t="s">
        <v>70</v>
      </c>
      <c r="K3" s="23"/>
    </row>
    <row r="4" spans="2:12" s="19" customFormat="1" ht="22" hidden="1" customHeight="1" thickTop="1">
      <c r="B4" s="352" t="s">
        <v>6</v>
      </c>
      <c r="C4" s="195" t="s">
        <v>71</v>
      </c>
      <c r="D4" s="196">
        <v>10893363</v>
      </c>
      <c r="E4" s="197">
        <v>3721495</v>
      </c>
      <c r="F4" s="197">
        <v>5975370</v>
      </c>
      <c r="G4" s="197">
        <v>244070</v>
      </c>
      <c r="H4" s="197">
        <v>943471</v>
      </c>
      <c r="I4" s="198" t="s">
        <v>212</v>
      </c>
      <c r="J4" s="199">
        <v>8957</v>
      </c>
      <c r="K4" s="23"/>
      <c r="L4" s="28"/>
    </row>
    <row r="5" spans="2:12" s="19" customFormat="1" ht="22" hidden="1" customHeight="1">
      <c r="B5" s="352"/>
      <c r="C5" s="200" t="s">
        <v>72</v>
      </c>
      <c r="D5" s="201">
        <v>100</v>
      </c>
      <c r="E5" s="202">
        <v>34.200000000000003</v>
      </c>
      <c r="F5" s="202">
        <v>54.8</v>
      </c>
      <c r="G5" s="202">
        <v>2.2000000000000002</v>
      </c>
      <c r="H5" s="202">
        <v>8.6999999999999993</v>
      </c>
      <c r="I5" s="203" t="s">
        <v>213</v>
      </c>
      <c r="J5" s="204">
        <v>0.1</v>
      </c>
      <c r="K5" s="23"/>
      <c r="L5" s="28"/>
    </row>
    <row r="6" spans="2:12" s="19" customFormat="1" ht="22" hidden="1" customHeight="1">
      <c r="B6" s="350" t="s">
        <v>7</v>
      </c>
      <c r="C6" s="205" t="s">
        <v>71</v>
      </c>
      <c r="D6" s="206">
        <v>11214798</v>
      </c>
      <c r="E6" s="207">
        <v>3838682</v>
      </c>
      <c r="F6" s="207">
        <v>6156100</v>
      </c>
      <c r="G6" s="207">
        <v>258131</v>
      </c>
      <c r="H6" s="207">
        <v>935106</v>
      </c>
      <c r="I6" s="208" t="s">
        <v>213</v>
      </c>
      <c r="J6" s="209">
        <v>26779</v>
      </c>
      <c r="K6" s="23"/>
      <c r="L6" s="28"/>
    </row>
    <row r="7" spans="2:12" s="19" customFormat="1" ht="22" hidden="1" customHeight="1">
      <c r="B7" s="351"/>
      <c r="C7" s="210" t="s">
        <v>72</v>
      </c>
      <c r="D7" s="211">
        <v>100</v>
      </c>
      <c r="E7" s="212">
        <v>34.200000000000003</v>
      </c>
      <c r="F7" s="212">
        <v>54.9</v>
      </c>
      <c r="G7" s="212">
        <v>2.2999999999999998</v>
      </c>
      <c r="H7" s="212">
        <v>8.3000000000000007</v>
      </c>
      <c r="I7" s="213" t="s">
        <v>214</v>
      </c>
      <c r="J7" s="214">
        <v>0.3</v>
      </c>
      <c r="K7" s="23"/>
      <c r="L7" s="28"/>
    </row>
    <row r="8" spans="2:12" s="19" customFormat="1" ht="22" hidden="1" customHeight="1">
      <c r="B8" s="352" t="s">
        <v>8</v>
      </c>
      <c r="C8" s="195" t="s">
        <v>71</v>
      </c>
      <c r="D8" s="215">
        <v>11265935</v>
      </c>
      <c r="E8" s="216">
        <v>4091924</v>
      </c>
      <c r="F8" s="216">
        <v>5946213</v>
      </c>
      <c r="G8" s="216">
        <v>267351</v>
      </c>
      <c r="H8" s="216">
        <v>939545</v>
      </c>
      <c r="I8" s="217" t="s">
        <v>214</v>
      </c>
      <c r="J8" s="218">
        <v>20902</v>
      </c>
      <c r="K8" s="23"/>
      <c r="L8" s="28"/>
    </row>
    <row r="9" spans="2:12" s="19" customFormat="1" ht="22" hidden="1" customHeight="1">
      <c r="B9" s="352"/>
      <c r="C9" s="200" t="s">
        <v>72</v>
      </c>
      <c r="D9" s="219">
        <v>100</v>
      </c>
      <c r="E9" s="202">
        <v>36.299999999999997</v>
      </c>
      <c r="F9" s="202">
        <v>52.8</v>
      </c>
      <c r="G9" s="202">
        <v>2.4</v>
      </c>
      <c r="H9" s="202">
        <v>8.3000000000000007</v>
      </c>
      <c r="I9" s="203" t="s">
        <v>214</v>
      </c>
      <c r="J9" s="204">
        <v>0.2</v>
      </c>
      <c r="K9" s="23"/>
    </row>
    <row r="10" spans="2:12" s="19" customFormat="1" ht="22" hidden="1" customHeight="1">
      <c r="B10" s="350" t="s">
        <v>9</v>
      </c>
      <c r="C10" s="205" t="s">
        <v>71</v>
      </c>
      <c r="D10" s="220">
        <v>12415230</v>
      </c>
      <c r="E10" s="221">
        <v>5034412</v>
      </c>
      <c r="F10" s="221">
        <v>6132079</v>
      </c>
      <c r="G10" s="221">
        <v>281023</v>
      </c>
      <c r="H10" s="221">
        <v>944572</v>
      </c>
      <c r="I10" s="222" t="s">
        <v>213</v>
      </c>
      <c r="J10" s="223">
        <v>23144</v>
      </c>
      <c r="K10" s="23"/>
    </row>
    <row r="11" spans="2:12" s="19" customFormat="1" ht="22" hidden="1" customHeight="1">
      <c r="B11" s="351"/>
      <c r="C11" s="210" t="s">
        <v>72</v>
      </c>
      <c r="D11" s="224">
        <v>100</v>
      </c>
      <c r="E11" s="212">
        <v>40.5</v>
      </c>
      <c r="F11" s="212">
        <v>49.4</v>
      </c>
      <c r="G11" s="212">
        <v>2.2999999999999998</v>
      </c>
      <c r="H11" s="212">
        <v>7.6</v>
      </c>
      <c r="I11" s="213" t="s">
        <v>73</v>
      </c>
      <c r="J11" s="214">
        <v>0.2</v>
      </c>
      <c r="K11" s="23"/>
    </row>
    <row r="12" spans="2:12" s="19" customFormat="1" ht="22" hidden="1" customHeight="1" thickTop="1">
      <c r="B12" s="352" t="s">
        <v>10</v>
      </c>
      <c r="C12" s="195" t="s">
        <v>71</v>
      </c>
      <c r="D12" s="225">
        <v>12409667</v>
      </c>
      <c r="E12" s="197">
        <v>5074326</v>
      </c>
      <c r="F12" s="197">
        <v>6155306</v>
      </c>
      <c r="G12" s="197">
        <v>289196</v>
      </c>
      <c r="H12" s="197">
        <v>870624</v>
      </c>
      <c r="I12" s="198" t="s">
        <v>215</v>
      </c>
      <c r="J12" s="226">
        <v>20215</v>
      </c>
      <c r="K12" s="23"/>
    </row>
    <row r="13" spans="2:12" s="19" customFormat="1" ht="22" hidden="1" customHeight="1">
      <c r="B13" s="352"/>
      <c r="C13" s="200" t="s">
        <v>72</v>
      </c>
      <c r="D13" s="219">
        <v>100</v>
      </c>
      <c r="E13" s="202">
        <v>40.9</v>
      </c>
      <c r="F13" s="202">
        <v>49.6</v>
      </c>
      <c r="G13" s="202">
        <v>2.2999999999999998</v>
      </c>
      <c r="H13" s="202">
        <v>7</v>
      </c>
      <c r="I13" s="203" t="s">
        <v>213</v>
      </c>
      <c r="J13" s="204">
        <v>0.2</v>
      </c>
      <c r="K13" s="23"/>
    </row>
    <row r="14" spans="2:12" s="19" customFormat="1" ht="22" customHeight="1" thickTop="1">
      <c r="B14" s="350" t="s">
        <v>11</v>
      </c>
      <c r="C14" s="205" t="s">
        <v>71</v>
      </c>
      <c r="D14" s="220">
        <v>12151575</v>
      </c>
      <c r="E14" s="221">
        <v>4931940</v>
      </c>
      <c r="F14" s="221">
        <v>6056946</v>
      </c>
      <c r="G14" s="221">
        <v>295429</v>
      </c>
      <c r="H14" s="221">
        <v>847266</v>
      </c>
      <c r="I14" s="222" t="s">
        <v>213</v>
      </c>
      <c r="J14" s="223">
        <v>19994</v>
      </c>
      <c r="K14" s="23"/>
    </row>
    <row r="15" spans="2:12" s="19" customFormat="1" ht="22" customHeight="1">
      <c r="B15" s="351"/>
      <c r="C15" s="210" t="s">
        <v>72</v>
      </c>
      <c r="D15" s="224">
        <v>100</v>
      </c>
      <c r="E15" s="212">
        <v>40.6</v>
      </c>
      <c r="F15" s="212">
        <v>49.8</v>
      </c>
      <c r="G15" s="212">
        <v>2.4</v>
      </c>
      <c r="H15" s="212">
        <v>7</v>
      </c>
      <c r="I15" s="213" t="s">
        <v>214</v>
      </c>
      <c r="J15" s="214">
        <v>0.2</v>
      </c>
      <c r="K15" s="23"/>
    </row>
    <row r="16" spans="2:12" ht="22" customHeight="1">
      <c r="B16" s="350" t="s">
        <v>12</v>
      </c>
      <c r="C16" s="227" t="s">
        <v>71</v>
      </c>
      <c r="D16" s="228">
        <v>12015411</v>
      </c>
      <c r="E16" s="229">
        <v>4754288</v>
      </c>
      <c r="F16" s="229">
        <v>6095728</v>
      </c>
      <c r="G16" s="229">
        <v>301311</v>
      </c>
      <c r="H16" s="229">
        <v>844313</v>
      </c>
      <c r="I16" s="230" t="s">
        <v>215</v>
      </c>
      <c r="J16" s="231">
        <v>19771</v>
      </c>
    </row>
    <row r="17" spans="2:10" ht="22" customHeight="1">
      <c r="B17" s="351"/>
      <c r="C17" s="232" t="s">
        <v>72</v>
      </c>
      <c r="D17" s="233">
        <v>100</v>
      </c>
      <c r="E17" s="234">
        <v>39.6</v>
      </c>
      <c r="F17" s="234">
        <v>50.7</v>
      </c>
      <c r="G17" s="234">
        <v>2.5</v>
      </c>
      <c r="H17" s="234">
        <v>7</v>
      </c>
      <c r="I17" s="235" t="s">
        <v>214</v>
      </c>
      <c r="J17" s="236">
        <v>0.2</v>
      </c>
    </row>
    <row r="18" spans="2:10" ht="22" customHeight="1">
      <c r="B18" s="350" t="s">
        <v>13</v>
      </c>
      <c r="C18" s="237" t="s">
        <v>71</v>
      </c>
      <c r="D18" s="238">
        <v>12084859</v>
      </c>
      <c r="E18" s="239">
        <v>4717871</v>
      </c>
      <c r="F18" s="239">
        <v>6085854</v>
      </c>
      <c r="G18" s="239">
        <v>304276</v>
      </c>
      <c r="H18" s="239">
        <v>957815</v>
      </c>
      <c r="I18" s="240" t="s">
        <v>214</v>
      </c>
      <c r="J18" s="241">
        <v>19043</v>
      </c>
    </row>
    <row r="19" spans="2:10" ht="22" customHeight="1">
      <c r="B19" s="351"/>
      <c r="C19" s="232" t="s">
        <v>72</v>
      </c>
      <c r="D19" s="233">
        <v>100</v>
      </c>
      <c r="E19" s="234">
        <v>39</v>
      </c>
      <c r="F19" s="234">
        <v>50.4</v>
      </c>
      <c r="G19" s="234">
        <v>2.5</v>
      </c>
      <c r="H19" s="234">
        <v>7.9</v>
      </c>
      <c r="I19" s="235" t="s">
        <v>213</v>
      </c>
      <c r="J19" s="236">
        <v>0.2</v>
      </c>
    </row>
    <row r="20" spans="2:10" ht="22" customHeight="1">
      <c r="B20" s="350" t="s">
        <v>14</v>
      </c>
      <c r="C20" s="237" t="s">
        <v>71</v>
      </c>
      <c r="D20" s="238">
        <v>12042880</v>
      </c>
      <c r="E20" s="239">
        <v>4915778</v>
      </c>
      <c r="F20" s="239">
        <v>5872797</v>
      </c>
      <c r="G20" s="239">
        <v>311554</v>
      </c>
      <c r="H20" s="239">
        <v>924160</v>
      </c>
      <c r="I20" s="240" t="s">
        <v>215</v>
      </c>
      <c r="J20" s="241">
        <v>18590</v>
      </c>
    </row>
    <row r="21" spans="2:10" ht="22" customHeight="1">
      <c r="B21" s="351"/>
      <c r="C21" s="232" t="s">
        <v>72</v>
      </c>
      <c r="D21" s="233">
        <v>100</v>
      </c>
      <c r="E21" s="234">
        <v>40.799999999999997</v>
      </c>
      <c r="F21" s="234">
        <v>48.8</v>
      </c>
      <c r="G21" s="234">
        <v>2.6</v>
      </c>
      <c r="H21" s="234">
        <v>7.7</v>
      </c>
      <c r="I21" s="235" t="s">
        <v>214</v>
      </c>
      <c r="J21" s="236">
        <v>0.1</v>
      </c>
    </row>
    <row r="22" spans="2:10" ht="22" customHeight="1">
      <c r="B22" s="350" t="s">
        <v>15</v>
      </c>
      <c r="C22" s="205" t="s">
        <v>71</v>
      </c>
      <c r="D22" s="220">
        <v>12229921</v>
      </c>
      <c r="E22" s="221">
        <v>4957505</v>
      </c>
      <c r="F22" s="221">
        <v>5909372</v>
      </c>
      <c r="G22" s="221">
        <v>319956</v>
      </c>
      <c r="H22" s="221">
        <v>1023792</v>
      </c>
      <c r="I22" s="222" t="s">
        <v>214</v>
      </c>
      <c r="J22" s="223">
        <v>19296</v>
      </c>
    </row>
    <row r="23" spans="2:10" ht="22" customHeight="1">
      <c r="B23" s="351"/>
      <c r="C23" s="210" t="s">
        <v>72</v>
      </c>
      <c r="D23" s="224">
        <v>100</v>
      </c>
      <c r="E23" s="212">
        <v>40.5</v>
      </c>
      <c r="F23" s="212">
        <v>48.3</v>
      </c>
      <c r="G23" s="212">
        <v>2.6</v>
      </c>
      <c r="H23" s="212">
        <v>8.4</v>
      </c>
      <c r="I23" s="213" t="s">
        <v>214</v>
      </c>
      <c r="J23" s="214">
        <v>0.2</v>
      </c>
    </row>
    <row r="24" spans="2:10" ht="22" customHeight="1">
      <c r="B24" s="352" t="s">
        <v>16</v>
      </c>
      <c r="C24" s="237" t="s">
        <v>71</v>
      </c>
      <c r="D24" s="238">
        <v>12323114</v>
      </c>
      <c r="E24" s="239">
        <v>4990440</v>
      </c>
      <c r="F24" s="239">
        <v>5985262</v>
      </c>
      <c r="G24" s="239">
        <v>324772</v>
      </c>
      <c r="H24" s="239">
        <v>1003798</v>
      </c>
      <c r="I24" s="240" t="s">
        <v>213</v>
      </c>
      <c r="J24" s="241">
        <v>18842</v>
      </c>
    </row>
    <row r="25" spans="2:10" ht="22" customHeight="1">
      <c r="B25" s="352"/>
      <c r="C25" s="195" t="s">
        <v>72</v>
      </c>
      <c r="D25" s="242">
        <v>100</v>
      </c>
      <c r="E25" s="243">
        <v>40.496582276200641</v>
      </c>
      <c r="F25" s="243">
        <v>48.569395690082878</v>
      </c>
      <c r="G25" s="243">
        <v>2.6354702228673696</v>
      </c>
      <c r="H25" s="243">
        <v>8.1456521460403586</v>
      </c>
      <c r="I25" s="217" t="s">
        <v>215</v>
      </c>
      <c r="J25" s="244">
        <v>0.15289966480874884</v>
      </c>
    </row>
    <row r="26" spans="2:10" ht="22" customHeight="1">
      <c r="B26" s="350" t="s">
        <v>17</v>
      </c>
      <c r="C26" s="205" t="s">
        <v>71</v>
      </c>
      <c r="D26" s="220">
        <f>SUM(E26:J26)</f>
        <v>12272398</v>
      </c>
      <c r="E26" s="221">
        <v>5084767</v>
      </c>
      <c r="F26" s="221">
        <v>5845391</v>
      </c>
      <c r="G26" s="221">
        <v>326504</v>
      </c>
      <c r="H26" s="221">
        <v>996863</v>
      </c>
      <c r="I26" s="222" t="s">
        <v>215</v>
      </c>
      <c r="J26" s="223">
        <v>18873</v>
      </c>
    </row>
    <row r="27" spans="2:10" ht="22" customHeight="1">
      <c r="B27" s="351"/>
      <c r="C27" s="210" t="s">
        <v>72</v>
      </c>
      <c r="D27" s="224">
        <v>100</v>
      </c>
      <c r="E27" s="212">
        <f>E26/D26*100</f>
        <v>41.432546434690273</v>
      </c>
      <c r="F27" s="212">
        <f>F26/D26*100</f>
        <v>47.630389757568167</v>
      </c>
      <c r="G27" s="212">
        <f>G26/D26*100</f>
        <v>2.6604743425042114</v>
      </c>
      <c r="H27" s="212">
        <f>H26/D26*100</f>
        <v>8.122805339266213</v>
      </c>
      <c r="I27" s="213" t="s">
        <v>215</v>
      </c>
      <c r="J27" s="214">
        <f>J26/D26*100</f>
        <v>0.15378412597114272</v>
      </c>
    </row>
    <row r="28" spans="2:10" ht="22" customHeight="1">
      <c r="B28" s="352" t="s">
        <v>18</v>
      </c>
      <c r="C28" s="237" t="s">
        <v>71</v>
      </c>
      <c r="D28" s="238">
        <f>SUM(E28:J28)</f>
        <v>12501536</v>
      </c>
      <c r="E28" s="239">
        <v>5191187</v>
      </c>
      <c r="F28" s="239">
        <v>5930874</v>
      </c>
      <c r="G28" s="239">
        <v>387729</v>
      </c>
      <c r="H28" s="239">
        <v>972338</v>
      </c>
      <c r="I28" s="240" t="s">
        <v>214</v>
      </c>
      <c r="J28" s="241">
        <v>19408</v>
      </c>
    </row>
    <row r="29" spans="2:10" ht="22" customHeight="1">
      <c r="B29" s="352"/>
      <c r="C29" s="195" t="s">
        <v>72</v>
      </c>
      <c r="D29" s="242">
        <v>100</v>
      </c>
      <c r="E29" s="212">
        <f>E28/D28*100</f>
        <v>41.524393482528865</v>
      </c>
      <c r="F29" s="212">
        <f>F28/D28*100</f>
        <v>47.441162429960606</v>
      </c>
      <c r="G29" s="212">
        <f>G28/D28*100</f>
        <v>3.1014508937141807</v>
      </c>
      <c r="H29" s="212">
        <f>H28/D28*100</f>
        <v>7.7777482702925465</v>
      </c>
      <c r="I29" s="213" t="s">
        <v>213</v>
      </c>
      <c r="J29" s="214">
        <f>J28/D28*100</f>
        <v>0.15524492350379987</v>
      </c>
    </row>
    <row r="30" spans="2:10" ht="22" customHeight="1">
      <c r="B30" s="350" t="s">
        <v>63</v>
      </c>
      <c r="C30" s="205" t="s">
        <v>71</v>
      </c>
      <c r="D30" s="220">
        <f>SUM(E30:J30)</f>
        <v>12678019</v>
      </c>
      <c r="E30" s="221">
        <v>5269051</v>
      </c>
      <c r="F30" s="221">
        <v>6064183</v>
      </c>
      <c r="G30" s="221">
        <v>401709</v>
      </c>
      <c r="H30" s="221">
        <v>925640</v>
      </c>
      <c r="I30" s="222" t="s">
        <v>214</v>
      </c>
      <c r="J30" s="223">
        <v>17436</v>
      </c>
    </row>
    <row r="31" spans="2:10" ht="22" customHeight="1">
      <c r="B31" s="351"/>
      <c r="C31" s="210" t="s">
        <v>72</v>
      </c>
      <c r="D31" s="224">
        <v>100</v>
      </c>
      <c r="E31" s="212">
        <f>E30/D30*100</f>
        <v>41.56052298075906</v>
      </c>
      <c r="F31" s="212">
        <f>F30/D30*100</f>
        <v>47.832259913792527</v>
      </c>
      <c r="G31" s="212">
        <f>G30/D30*100</f>
        <v>3.1685470734820633</v>
      </c>
      <c r="H31" s="212">
        <f>H30/D30*100</f>
        <v>7.3011406592780785</v>
      </c>
      <c r="I31" s="213" t="s">
        <v>214</v>
      </c>
      <c r="J31" s="214">
        <f>J30/D30*100</f>
        <v>0.13752937268827251</v>
      </c>
    </row>
    <row r="32" spans="2:10" ht="22" customHeight="1">
      <c r="B32" s="350" t="s">
        <v>178</v>
      </c>
      <c r="C32" s="205" t="s">
        <v>71</v>
      </c>
      <c r="D32" s="220">
        <f>SUM(E32:J32)</f>
        <v>12571487</v>
      </c>
      <c r="E32" s="221">
        <v>5318982</v>
      </c>
      <c r="F32" s="221">
        <v>5916962</v>
      </c>
      <c r="G32" s="221">
        <v>416681</v>
      </c>
      <c r="H32" s="221">
        <v>899434</v>
      </c>
      <c r="I32" s="222" t="s">
        <v>215</v>
      </c>
      <c r="J32" s="223">
        <v>19428</v>
      </c>
    </row>
    <row r="33" spans="2:10" ht="22" customHeight="1">
      <c r="B33" s="351"/>
      <c r="C33" s="210" t="s">
        <v>72</v>
      </c>
      <c r="D33" s="224">
        <v>100</v>
      </c>
      <c r="E33" s="212">
        <f>E32/D32*100</f>
        <v>42.309887446091302</v>
      </c>
      <c r="F33" s="212">
        <f>F32/D32*100</f>
        <v>47.066524429448961</v>
      </c>
      <c r="G33" s="212">
        <f>G32/D32*100</f>
        <v>3.314492549688036</v>
      </c>
      <c r="H33" s="212">
        <f>H32/D32*100</f>
        <v>7.154555383941454</v>
      </c>
      <c r="I33" s="213" t="s">
        <v>213</v>
      </c>
      <c r="J33" s="214">
        <f>J32/D32*100</f>
        <v>0.15454019083024942</v>
      </c>
    </row>
    <row r="34" spans="2:10" ht="22" customHeight="1">
      <c r="B34" s="350" t="s">
        <v>185</v>
      </c>
      <c r="C34" s="205" t="s">
        <v>71</v>
      </c>
      <c r="D34" s="220">
        <f>SUM(E34:J34)</f>
        <v>12806272</v>
      </c>
      <c r="E34" s="221">
        <v>5373992</v>
      </c>
      <c r="F34" s="221">
        <v>6067514</v>
      </c>
      <c r="G34" s="221">
        <v>430158</v>
      </c>
      <c r="H34" s="221">
        <v>912620</v>
      </c>
      <c r="I34" s="222" t="s">
        <v>212</v>
      </c>
      <c r="J34" s="223">
        <v>21988</v>
      </c>
    </row>
    <row r="35" spans="2:10" ht="22" customHeight="1">
      <c r="B35" s="351"/>
      <c r="C35" s="210" t="s">
        <v>72</v>
      </c>
      <c r="D35" s="224">
        <v>100</v>
      </c>
      <c r="E35" s="212">
        <f>E34/D34*100</f>
        <v>41.963750262371434</v>
      </c>
      <c r="F35" s="212">
        <f>F34/D34*100</f>
        <v>47.379237298723623</v>
      </c>
      <c r="G35" s="212">
        <f>G34/D34*100</f>
        <v>3.3589634828933823</v>
      </c>
      <c r="H35" s="212">
        <f>H34/D34*100</f>
        <v>7.126351837599576</v>
      </c>
      <c r="I35" s="213" t="s">
        <v>215</v>
      </c>
      <c r="J35" s="214">
        <f>J34/D34*100</f>
        <v>0.17169711841197813</v>
      </c>
    </row>
    <row r="36" spans="2:10" ht="22" customHeight="1">
      <c r="B36" s="350" t="s">
        <v>194</v>
      </c>
      <c r="C36" s="205" t="s">
        <v>71</v>
      </c>
      <c r="D36" s="220">
        <f>SUM(E36:J36)</f>
        <v>12812879</v>
      </c>
      <c r="E36" s="221">
        <v>5334046</v>
      </c>
      <c r="F36" s="221">
        <v>6132981</v>
      </c>
      <c r="G36" s="221">
        <v>451415</v>
      </c>
      <c r="H36" s="221">
        <v>880064</v>
      </c>
      <c r="I36" s="222" t="s">
        <v>215</v>
      </c>
      <c r="J36" s="223">
        <v>14373</v>
      </c>
    </row>
    <row r="37" spans="2:10" ht="22" customHeight="1">
      <c r="B37" s="351"/>
      <c r="C37" s="210" t="s">
        <v>72</v>
      </c>
      <c r="D37" s="224">
        <v>100</v>
      </c>
      <c r="E37" s="212">
        <f>E36/D36*100</f>
        <v>41.63034709061094</v>
      </c>
      <c r="F37" s="212">
        <f>F36/D36*100</f>
        <v>47.865752888168224</v>
      </c>
      <c r="G37" s="212">
        <f>G36/D36*100</f>
        <v>3.5231348083440106</v>
      </c>
      <c r="H37" s="212">
        <f>H36/D36*100</f>
        <v>6.8685890189082404</v>
      </c>
      <c r="I37" s="213" t="s">
        <v>216</v>
      </c>
      <c r="J37" s="214">
        <f>J36/D36*100</f>
        <v>0.11217619396858426</v>
      </c>
    </row>
    <row r="38" spans="2:10" ht="22" customHeight="1">
      <c r="B38" s="350" t="s">
        <v>221</v>
      </c>
      <c r="C38" s="205" t="s">
        <v>71</v>
      </c>
      <c r="D38" s="220">
        <f>SUM(E38:J38)</f>
        <v>12740106</v>
      </c>
      <c r="E38" s="221">
        <v>5433801</v>
      </c>
      <c r="F38" s="221">
        <v>5877518</v>
      </c>
      <c r="G38" s="221">
        <v>462164</v>
      </c>
      <c r="H38" s="221">
        <v>949831</v>
      </c>
      <c r="I38" s="222" t="s">
        <v>73</v>
      </c>
      <c r="J38" s="223">
        <v>16792</v>
      </c>
    </row>
    <row r="39" spans="2:10" ht="22" customHeight="1">
      <c r="B39" s="351"/>
      <c r="C39" s="210" t="s">
        <v>72</v>
      </c>
      <c r="D39" s="224">
        <v>100</v>
      </c>
      <c r="E39" s="212">
        <f>E38/D38*100</f>
        <v>42.651144346836674</v>
      </c>
      <c r="F39" s="212">
        <f>F38/D38*100</f>
        <v>46.133980360916929</v>
      </c>
      <c r="G39" s="212">
        <f>G38/D38*100</f>
        <v>3.6276307277192199</v>
      </c>
      <c r="H39" s="212">
        <f>H38/D38*100</f>
        <v>7.4554403236519375</v>
      </c>
      <c r="I39" s="213" t="s">
        <v>73</v>
      </c>
      <c r="J39" s="214">
        <f>J38/D38*100</f>
        <v>0.1318042408752329</v>
      </c>
    </row>
    <row r="40" spans="2:10" ht="22" customHeight="1">
      <c r="B40" s="352" t="s">
        <v>227</v>
      </c>
      <c r="C40" s="237" t="s">
        <v>71</v>
      </c>
      <c r="D40" s="238">
        <f>SUM(E40:J40)</f>
        <v>13105069</v>
      </c>
      <c r="E40" s="239">
        <v>5473852</v>
      </c>
      <c r="F40" s="239">
        <v>6125074</v>
      </c>
      <c r="G40" s="239">
        <v>480530</v>
      </c>
      <c r="H40" s="239">
        <v>1003699</v>
      </c>
      <c r="I40" s="240" t="s">
        <v>222</v>
      </c>
      <c r="J40" s="241">
        <v>21914</v>
      </c>
    </row>
    <row r="41" spans="2:10" ht="22" customHeight="1">
      <c r="B41" s="352"/>
      <c r="C41" s="195" t="s">
        <v>72</v>
      </c>
      <c r="D41" s="242">
        <v>100</v>
      </c>
      <c r="E41" s="243">
        <f>E40/D40*100</f>
        <v>41.768967412533271</v>
      </c>
      <c r="F41" s="243">
        <f>F40/D40*100</f>
        <v>46.738204888505358</v>
      </c>
      <c r="G41" s="243">
        <f>G40/D40*100</f>
        <v>3.6667491029616097</v>
      </c>
      <c r="H41" s="243">
        <f>H40/D40*100</f>
        <v>7.6588608575811383</v>
      </c>
      <c r="I41" s="217" t="s">
        <v>223</v>
      </c>
      <c r="J41" s="244">
        <f>J40/D40*100</f>
        <v>0.16721773841862259</v>
      </c>
    </row>
    <row r="42" spans="2:10" ht="22" customHeight="1">
      <c r="B42" s="350" t="s">
        <v>237</v>
      </c>
      <c r="C42" s="205" t="s">
        <v>71</v>
      </c>
      <c r="D42" s="220">
        <f>SUM(E42:J42)</f>
        <v>13204079</v>
      </c>
      <c r="E42" s="221">
        <v>5527761</v>
      </c>
      <c r="F42" s="221">
        <v>6163395</v>
      </c>
      <c r="G42" s="221">
        <v>486505</v>
      </c>
      <c r="H42" s="221">
        <v>1003487</v>
      </c>
      <c r="I42" s="222" t="s">
        <v>247</v>
      </c>
      <c r="J42" s="223">
        <v>22931</v>
      </c>
    </row>
    <row r="43" spans="2:10" ht="22" customHeight="1">
      <c r="B43" s="351"/>
      <c r="C43" s="210" t="s">
        <v>72</v>
      </c>
      <c r="D43" s="224">
        <v>100</v>
      </c>
      <c r="E43" s="212">
        <f>E42/D42*100</f>
        <v>41.864040649862822</v>
      </c>
      <c r="F43" s="212">
        <f>F42/D42*100</f>
        <v>46.677962166085187</v>
      </c>
      <c r="G43" s="212">
        <f>G42/D42*100</f>
        <v>3.6845053714083349</v>
      </c>
      <c r="H43" s="212">
        <f>H42/D42*100</f>
        <v>7.5998257811090042</v>
      </c>
      <c r="I43" s="213" t="s">
        <v>247</v>
      </c>
      <c r="J43" s="214">
        <f>J42/D42*100</f>
        <v>0.17366603153464924</v>
      </c>
    </row>
    <row r="44" spans="2:10" ht="22" customHeight="1">
      <c r="B44" s="352" t="s">
        <v>238</v>
      </c>
      <c r="C44" s="237" t="s">
        <v>71</v>
      </c>
      <c r="D44" s="238">
        <f>SUM(E44:J44)</f>
        <v>12919256</v>
      </c>
      <c r="E44" s="239">
        <v>5178498</v>
      </c>
      <c r="F44" s="239">
        <v>6224094</v>
      </c>
      <c r="G44" s="239">
        <v>508814</v>
      </c>
      <c r="H44" s="239">
        <v>984549</v>
      </c>
      <c r="I44" s="240" t="s">
        <v>247</v>
      </c>
      <c r="J44" s="241">
        <v>23301</v>
      </c>
    </row>
    <row r="45" spans="2:10" ht="22" customHeight="1" thickBot="1">
      <c r="B45" s="353"/>
      <c r="C45" s="245" t="s">
        <v>72</v>
      </c>
      <c r="D45" s="317">
        <v>100</v>
      </c>
      <c r="E45" s="318">
        <f>E44/D44*100</f>
        <v>40.083562087476245</v>
      </c>
      <c r="F45" s="318">
        <f>F44/D44*100</f>
        <v>48.176876439324367</v>
      </c>
      <c r="G45" s="318">
        <f>G44/D44*100</f>
        <v>3.9384156487029904</v>
      </c>
      <c r="H45" s="318">
        <f>H44/D44*100</f>
        <v>7.6207871413028734</v>
      </c>
      <c r="I45" s="319" t="s">
        <v>247</v>
      </c>
      <c r="J45" s="320">
        <f>J44/D44*100</f>
        <v>0.18035868319352136</v>
      </c>
    </row>
    <row r="46" spans="2:10" ht="9" customHeight="1">
      <c r="B46" s="246"/>
      <c r="C46" s="247"/>
      <c r="D46" s="242"/>
      <c r="E46" s="242"/>
      <c r="F46" s="242"/>
      <c r="G46" s="242"/>
      <c r="H46" s="242"/>
      <c r="I46" s="248"/>
      <c r="J46" s="249"/>
    </row>
    <row r="47" spans="2:10" ht="15" customHeight="1">
      <c r="B47" s="29" t="s">
        <v>186</v>
      </c>
      <c r="C47" s="29"/>
      <c r="D47" s="29"/>
      <c r="E47" s="29"/>
      <c r="F47" s="29"/>
      <c r="G47" s="29"/>
      <c r="H47" s="29"/>
      <c r="I47" s="29"/>
      <c r="J47" s="29"/>
    </row>
    <row r="48" spans="2:10" ht="15" customHeight="1">
      <c r="B48" s="29" t="s">
        <v>255</v>
      </c>
      <c r="C48" s="250"/>
      <c r="D48" s="250"/>
      <c r="E48" s="250"/>
      <c r="F48" s="250"/>
      <c r="G48" s="250"/>
      <c r="H48" s="250"/>
      <c r="I48" s="250"/>
      <c r="J48" s="250"/>
    </row>
    <row r="49" spans="2:10" ht="15" customHeight="1">
      <c r="B49" s="30" t="s">
        <v>74</v>
      </c>
      <c r="C49" s="30"/>
      <c r="D49" s="188"/>
      <c r="E49" s="189"/>
      <c r="F49" s="189"/>
      <c r="G49" s="189"/>
      <c r="H49" s="189"/>
      <c r="I49" s="189"/>
      <c r="J49" s="189"/>
    </row>
    <row r="56" spans="2:10">
      <c r="E56" s="31"/>
      <c r="F56" s="31"/>
      <c r="G56" s="31"/>
      <c r="H56" s="31"/>
      <c r="I56" s="31"/>
      <c r="J56" s="31"/>
    </row>
    <row r="57" spans="2:10">
      <c r="E57" s="32"/>
      <c r="F57" s="32"/>
      <c r="G57" s="32"/>
      <c r="H57" s="32"/>
      <c r="I57" s="32"/>
      <c r="J57" s="32"/>
    </row>
  </sheetData>
  <mergeCells count="21">
    <mergeCell ref="B32:B33"/>
    <mergeCell ref="B34:B35"/>
    <mergeCell ref="B36:B37"/>
    <mergeCell ref="B40:B41"/>
    <mergeCell ref="B38:B39"/>
    <mergeCell ref="B42:B43"/>
    <mergeCell ref="B44:B45"/>
    <mergeCell ref="B28:B29"/>
    <mergeCell ref="B26:B2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30:B31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view="pageBreakPreview" zoomScaleNormal="100" zoomScaleSheetLayoutView="100" workbookViewId="0">
      <pane ySplit="4" topLeftCell="A5" activePane="bottomLeft" state="frozen"/>
      <selection activeCell="AI32" sqref="AI32"/>
      <selection pane="bottomLeft"/>
    </sheetView>
  </sheetViews>
  <sheetFormatPr defaultColWidth="9" defaultRowHeight="13"/>
  <cols>
    <col min="1" max="1" width="2.08984375" style="24" customWidth="1"/>
    <col min="2" max="6" width="10.6328125" style="24" customWidth="1"/>
    <col min="7" max="8" width="9" style="24"/>
    <col min="9" max="10" width="9.6328125" style="24" customWidth="1"/>
    <col min="11" max="11" width="1.26953125" style="24" customWidth="1"/>
    <col min="12" max="12" width="12.7265625" style="24" bestFit="1" customWidth="1"/>
    <col min="13" max="16384" width="9" style="24"/>
  </cols>
  <sheetData>
    <row r="1" spans="2:11" s="19" customFormat="1" ht="24" customHeight="1">
      <c r="B1" s="33" t="s">
        <v>217</v>
      </c>
      <c r="C1" s="21"/>
      <c r="D1" s="21"/>
      <c r="E1" s="21"/>
      <c r="F1" s="21"/>
      <c r="G1" s="21"/>
      <c r="H1" s="21"/>
      <c r="I1" s="21"/>
      <c r="J1" s="21"/>
      <c r="K1" s="23"/>
    </row>
    <row r="2" spans="2:11" s="19" customFormat="1" ht="20" customHeight="1" thickBot="1">
      <c r="B2" s="251"/>
      <c r="C2" s="251"/>
      <c r="D2" s="251"/>
      <c r="E2" s="251"/>
      <c r="F2" s="251"/>
      <c r="G2" s="252"/>
      <c r="H2" s="252"/>
      <c r="I2" s="251"/>
      <c r="J2" s="251"/>
      <c r="K2" s="23"/>
    </row>
    <row r="3" spans="2:11" s="19" customFormat="1" ht="25.5" customHeight="1">
      <c r="B3" s="354" t="s">
        <v>218</v>
      </c>
      <c r="C3" s="253" t="s">
        <v>53</v>
      </c>
      <c r="D3" s="253" t="s">
        <v>54</v>
      </c>
      <c r="E3" s="253" t="s">
        <v>55</v>
      </c>
      <c r="F3" s="253" t="s">
        <v>56</v>
      </c>
      <c r="G3" s="356" t="s">
        <v>57</v>
      </c>
      <c r="H3" s="357"/>
      <c r="I3" s="356" t="s">
        <v>58</v>
      </c>
      <c r="J3" s="358"/>
      <c r="K3" s="23"/>
    </row>
    <row r="4" spans="2:11" s="19" customFormat="1" ht="25.5" customHeight="1">
      <c r="B4" s="355"/>
      <c r="C4" s="254" t="s">
        <v>27</v>
      </c>
      <c r="D4" s="254" t="s">
        <v>27</v>
      </c>
      <c r="E4" s="254" t="s">
        <v>27</v>
      </c>
      <c r="F4" s="254" t="s">
        <v>27</v>
      </c>
      <c r="G4" s="254" t="s">
        <v>59</v>
      </c>
      <c r="H4" s="255" t="s">
        <v>60</v>
      </c>
      <c r="I4" s="254" t="s">
        <v>61</v>
      </c>
      <c r="J4" s="256" t="s">
        <v>62</v>
      </c>
      <c r="K4" s="23"/>
    </row>
    <row r="5" spans="2:11" s="19" customFormat="1" ht="32.25" hidden="1" customHeight="1">
      <c r="B5" s="257" t="s">
        <v>6</v>
      </c>
      <c r="C5" s="258">
        <v>11149268</v>
      </c>
      <c r="D5" s="259">
        <v>12029375</v>
      </c>
      <c r="E5" s="259">
        <v>10893363</v>
      </c>
      <c r="F5" s="259">
        <v>1021854</v>
      </c>
      <c r="G5" s="260">
        <v>97.7</v>
      </c>
      <c r="H5" s="261">
        <v>90.6</v>
      </c>
      <c r="I5" s="259">
        <f>12029374871/46045</f>
        <v>261252.57619719839</v>
      </c>
      <c r="J5" s="262">
        <f>12029374871/133262</f>
        <v>90268.605236301417</v>
      </c>
      <c r="K5" s="23"/>
    </row>
    <row r="6" spans="2:11" s="19" customFormat="1" ht="32.25" hidden="1" customHeight="1">
      <c r="B6" s="257" t="s">
        <v>7</v>
      </c>
      <c r="C6" s="258">
        <v>11316739</v>
      </c>
      <c r="D6" s="263">
        <v>12483381</v>
      </c>
      <c r="E6" s="263">
        <v>11214798</v>
      </c>
      <c r="F6" s="263">
        <v>1148489</v>
      </c>
      <c r="G6" s="264">
        <f t="shared" ref="G6:G12" si="0">E6/C6*100</f>
        <v>99.099201633968931</v>
      </c>
      <c r="H6" s="265">
        <f t="shared" ref="H6:H12" si="1">E6/D6*100</f>
        <v>89.837825185340421</v>
      </c>
      <c r="I6" s="263">
        <f>12483380742/47091</f>
        <v>265090.58507995156</v>
      </c>
      <c r="J6" s="262">
        <f>12483380742/134343</f>
        <v>92921.705946718474</v>
      </c>
      <c r="K6" s="23"/>
    </row>
    <row r="7" spans="2:11" s="19" customFormat="1" ht="32.25" hidden="1" customHeight="1">
      <c r="B7" s="257" t="s">
        <v>8</v>
      </c>
      <c r="C7" s="258">
        <v>11273831</v>
      </c>
      <c r="D7" s="263">
        <v>12528315</v>
      </c>
      <c r="E7" s="263">
        <v>11265935</v>
      </c>
      <c r="F7" s="263">
        <v>1164962</v>
      </c>
      <c r="G7" s="264">
        <f t="shared" si="0"/>
        <v>99.929961696250373</v>
      </c>
      <c r="H7" s="265">
        <f t="shared" si="1"/>
        <v>89.923784643026622</v>
      </c>
      <c r="I7" s="263">
        <f>12528314542/47455</f>
        <v>264004.09950479399</v>
      </c>
      <c r="J7" s="262">
        <f>12528314542/133377</f>
        <v>93931.596467157011</v>
      </c>
      <c r="K7" s="23"/>
    </row>
    <row r="8" spans="2:11" s="19" customFormat="1" ht="32.25" hidden="1" customHeight="1">
      <c r="B8" s="257" t="s">
        <v>9</v>
      </c>
      <c r="C8" s="258">
        <v>12257890</v>
      </c>
      <c r="D8" s="263">
        <v>13652391</v>
      </c>
      <c r="E8" s="263">
        <v>12415230</v>
      </c>
      <c r="F8" s="263">
        <v>1147981</v>
      </c>
      <c r="G8" s="264">
        <f t="shared" si="0"/>
        <v>101.2835814320409</v>
      </c>
      <c r="H8" s="265">
        <f t="shared" si="1"/>
        <v>90.938136770328356</v>
      </c>
      <c r="I8" s="263">
        <f>13652391469/48155</f>
        <v>283509.32341397571</v>
      </c>
      <c r="J8" s="262">
        <f>13652391469/133062</f>
        <v>102601.73053914716</v>
      </c>
      <c r="K8" s="23"/>
    </row>
    <row r="9" spans="2:11" s="19" customFormat="1" ht="32.25" hidden="1" customHeight="1">
      <c r="B9" s="257" t="s">
        <v>10</v>
      </c>
      <c r="C9" s="258">
        <v>12491663</v>
      </c>
      <c r="D9" s="263">
        <v>13678460</v>
      </c>
      <c r="E9" s="263">
        <v>12409667</v>
      </c>
      <c r="F9" s="263">
        <v>1123510</v>
      </c>
      <c r="G9" s="264">
        <f t="shared" si="0"/>
        <v>99.34359420359003</v>
      </c>
      <c r="H9" s="265">
        <f t="shared" si="1"/>
        <v>90.724153157592298</v>
      </c>
      <c r="I9" s="263">
        <f>13678460189/48496</f>
        <v>282053.36912322667</v>
      </c>
      <c r="J9" s="262">
        <f>13678460189/132325</f>
        <v>103370.18846778764</v>
      </c>
      <c r="K9" s="23"/>
    </row>
    <row r="10" spans="2:11" s="19" customFormat="1" ht="32.25" customHeight="1">
      <c r="B10" s="257" t="s">
        <v>11</v>
      </c>
      <c r="C10" s="258">
        <v>12282282</v>
      </c>
      <c r="D10" s="263">
        <v>13390714</v>
      </c>
      <c r="E10" s="263">
        <v>12151575</v>
      </c>
      <c r="F10" s="263">
        <v>1188377</v>
      </c>
      <c r="G10" s="264">
        <f t="shared" si="0"/>
        <v>98.935808508549144</v>
      </c>
      <c r="H10" s="265">
        <f t="shared" si="1"/>
        <v>90.746281340935226</v>
      </c>
      <c r="I10" s="263">
        <f>13390713932/48881</f>
        <v>273945.17157995951</v>
      </c>
      <c r="J10" s="262">
        <f>13390743932/131672</f>
        <v>101697.73324624826</v>
      </c>
      <c r="K10" s="23"/>
    </row>
    <row r="11" spans="2:11" s="19" customFormat="1" ht="32.25" customHeight="1">
      <c r="B11" s="257" t="s">
        <v>12</v>
      </c>
      <c r="C11" s="258">
        <v>12099493</v>
      </c>
      <c r="D11" s="263">
        <v>13367234</v>
      </c>
      <c r="E11" s="263">
        <v>12015411</v>
      </c>
      <c r="F11" s="263">
        <v>1230018</v>
      </c>
      <c r="G11" s="264">
        <f t="shared" si="0"/>
        <v>99.305078320223828</v>
      </c>
      <c r="H11" s="265">
        <f t="shared" si="1"/>
        <v>89.887040205924436</v>
      </c>
      <c r="I11" s="263">
        <f>13367233650/49172</f>
        <v>271846.45021556981</v>
      </c>
      <c r="J11" s="262">
        <f>13367233650/130854</f>
        <v>102153.80232931359</v>
      </c>
      <c r="K11" s="23"/>
    </row>
    <row r="12" spans="2:11" s="19" customFormat="1" ht="32.25" customHeight="1">
      <c r="B12" s="257" t="s">
        <v>13</v>
      </c>
      <c r="C12" s="258">
        <v>12076417</v>
      </c>
      <c r="D12" s="263">
        <v>13408980</v>
      </c>
      <c r="E12" s="263">
        <v>12084859</v>
      </c>
      <c r="F12" s="263">
        <v>1224950</v>
      </c>
      <c r="G12" s="264">
        <f t="shared" si="0"/>
        <v>100.0699048401525</v>
      </c>
      <c r="H12" s="265">
        <f t="shared" si="1"/>
        <v>90.125117645040859</v>
      </c>
      <c r="I12" s="263">
        <f>13408979665/49499</f>
        <v>270893.95068587246</v>
      </c>
      <c r="J12" s="262">
        <f>13408979665/130087</f>
        <v>103077.01511296286</v>
      </c>
      <c r="K12" s="23"/>
    </row>
    <row r="13" spans="2:11" s="19" customFormat="1" ht="32.25" customHeight="1">
      <c r="B13" s="257" t="s">
        <v>14</v>
      </c>
      <c r="C13" s="258">
        <v>12006949</v>
      </c>
      <c r="D13" s="263">
        <v>13267984</v>
      </c>
      <c r="E13" s="263">
        <v>12042880</v>
      </c>
      <c r="F13" s="263">
        <v>1117339</v>
      </c>
      <c r="G13" s="264">
        <v>100.29925170832324</v>
      </c>
      <c r="H13" s="265">
        <v>90.766464596279278</v>
      </c>
      <c r="I13" s="263">
        <v>266784.31094042183</v>
      </c>
      <c r="J13" s="262">
        <v>102680.6597944527</v>
      </c>
      <c r="K13" s="23"/>
    </row>
    <row r="14" spans="2:11" s="19" customFormat="1" ht="32.25" customHeight="1">
      <c r="B14" s="257" t="s">
        <v>15</v>
      </c>
      <c r="C14" s="258">
        <v>12132716</v>
      </c>
      <c r="D14" s="263">
        <v>13283200</v>
      </c>
      <c r="E14" s="263">
        <v>12229921</v>
      </c>
      <c r="F14" s="263">
        <v>875079</v>
      </c>
      <c r="G14" s="264">
        <f t="shared" ref="G14:G25" si="2">E14/C14*100</f>
        <v>100.80118087326862</v>
      </c>
      <c r="H14" s="265">
        <f t="shared" ref="H14:H22" si="3">E14/D14*100</f>
        <v>92.070592929414602</v>
      </c>
      <c r="I14" s="263">
        <f>13283200474/49876</f>
        <v>266324.49422567966</v>
      </c>
      <c r="J14" s="262">
        <f>13283200474/127991</f>
        <v>103782.30089615675</v>
      </c>
      <c r="K14" s="23"/>
    </row>
    <row r="15" spans="2:11" s="19" customFormat="1" ht="32.25" customHeight="1">
      <c r="B15" s="257" t="s">
        <v>16</v>
      </c>
      <c r="C15" s="258">
        <v>12211643</v>
      </c>
      <c r="D15" s="263">
        <v>13159006</v>
      </c>
      <c r="E15" s="263">
        <v>12323114</v>
      </c>
      <c r="F15" s="263">
        <v>671563</v>
      </c>
      <c r="G15" s="264">
        <f t="shared" si="2"/>
        <v>100.91282557146488</v>
      </c>
      <c r="H15" s="265">
        <f t="shared" si="3"/>
        <v>93.647757285010741</v>
      </c>
      <c r="I15" s="263">
        <f>13159006100/49985</f>
        <v>263259.09972991899</v>
      </c>
      <c r="J15" s="262">
        <f>13159006100/126820</f>
        <v>103761.28449771329</v>
      </c>
      <c r="K15" s="23"/>
    </row>
    <row r="16" spans="2:11" s="19" customFormat="1" ht="32.25" customHeight="1">
      <c r="B16" s="257" t="s">
        <v>17</v>
      </c>
      <c r="C16" s="258">
        <v>12163345</v>
      </c>
      <c r="D16" s="263">
        <v>12922087</v>
      </c>
      <c r="E16" s="263">
        <v>12272398</v>
      </c>
      <c r="F16" s="263">
        <v>588774</v>
      </c>
      <c r="G16" s="264">
        <f t="shared" si="2"/>
        <v>100.8965708035084</v>
      </c>
      <c r="H16" s="265">
        <f t="shared" si="3"/>
        <v>94.972259511950355</v>
      </c>
      <c r="I16" s="263">
        <f>12922086892/50108</f>
        <v>257884.70687315398</v>
      </c>
      <c r="J16" s="262">
        <f>12922086892/125608</f>
        <v>102876.30478950385</v>
      </c>
      <c r="K16" s="23"/>
    </row>
    <row r="17" spans="1:12" s="19" customFormat="1" ht="32.25" customHeight="1">
      <c r="B17" s="257" t="s">
        <v>18</v>
      </c>
      <c r="C17" s="258">
        <v>12190869</v>
      </c>
      <c r="D17" s="263">
        <v>13060272</v>
      </c>
      <c r="E17" s="263">
        <v>12501536</v>
      </c>
      <c r="F17" s="263">
        <v>483597</v>
      </c>
      <c r="G17" s="264">
        <f t="shared" si="2"/>
        <v>102.54835811950731</v>
      </c>
      <c r="H17" s="265">
        <f t="shared" si="3"/>
        <v>95.721865517042829</v>
      </c>
      <c r="I17" s="263">
        <f>13060272423/50283</f>
        <v>259735.34639937952</v>
      </c>
      <c r="J17" s="262">
        <f>13060272423/124431</f>
        <v>104959.95710875907</v>
      </c>
      <c r="K17" s="23"/>
    </row>
    <row r="18" spans="1:12" s="19" customFormat="1" ht="32.25" customHeight="1">
      <c r="B18" s="257" t="s">
        <v>63</v>
      </c>
      <c r="C18" s="258">
        <v>12492808</v>
      </c>
      <c r="D18" s="263">
        <v>13149653</v>
      </c>
      <c r="E18" s="263">
        <v>12678019</v>
      </c>
      <c r="F18" s="263">
        <v>422804</v>
      </c>
      <c r="G18" s="264">
        <f t="shared" si="2"/>
        <v>101.48254099478675</v>
      </c>
      <c r="H18" s="265">
        <f t="shared" si="3"/>
        <v>96.413335013479056</v>
      </c>
      <c r="I18" s="263">
        <f>13149652937/50507</f>
        <v>260353.07852376899</v>
      </c>
      <c r="J18" s="262">
        <f>13149652937/123107</f>
        <v>106814.82723971829</v>
      </c>
      <c r="K18" s="23"/>
    </row>
    <row r="19" spans="1:12" s="19" customFormat="1" ht="32.25" customHeight="1">
      <c r="B19" s="257" t="s">
        <v>178</v>
      </c>
      <c r="C19" s="258">
        <v>12547593</v>
      </c>
      <c r="D19" s="263">
        <v>12968267</v>
      </c>
      <c r="E19" s="263">
        <v>12571487</v>
      </c>
      <c r="F19" s="263">
        <v>355730</v>
      </c>
      <c r="G19" s="264">
        <f t="shared" si="2"/>
        <v>100.19042696077247</v>
      </c>
      <c r="H19" s="265">
        <f t="shared" si="3"/>
        <v>96.94037761560584</v>
      </c>
      <c r="I19" s="263">
        <f>12968267381/50688</f>
        <v>255844.92150015783</v>
      </c>
      <c r="J19" s="262">
        <f>12968267381/121890</f>
        <v>106393.2019115596</v>
      </c>
      <c r="K19" s="23"/>
    </row>
    <row r="20" spans="1:12" s="19" customFormat="1" ht="32.25" customHeight="1">
      <c r="B20" s="257" t="s">
        <v>185</v>
      </c>
      <c r="C20" s="258">
        <v>12638047</v>
      </c>
      <c r="D20" s="263">
        <v>13172244</v>
      </c>
      <c r="E20" s="263">
        <v>12806272</v>
      </c>
      <c r="F20" s="263">
        <v>326230</v>
      </c>
      <c r="G20" s="264">
        <f t="shared" si="2"/>
        <v>101.33109965487547</v>
      </c>
      <c r="H20" s="265">
        <f t="shared" si="3"/>
        <v>97.221642720860629</v>
      </c>
      <c r="I20" s="263">
        <f>13172243550/50892</f>
        <v>258827.3903560481</v>
      </c>
      <c r="J20" s="262">
        <f>13172243550/120513</f>
        <v>109301.43262552588</v>
      </c>
      <c r="K20" s="23"/>
    </row>
    <row r="21" spans="1:12" s="19" customFormat="1" ht="32.25" customHeight="1">
      <c r="A21" s="34"/>
      <c r="B21" s="257" t="s">
        <v>194</v>
      </c>
      <c r="C21" s="258">
        <v>12704158</v>
      </c>
      <c r="D21" s="266">
        <v>13176718</v>
      </c>
      <c r="E21" s="263">
        <v>12812879</v>
      </c>
      <c r="F21" s="258">
        <v>333785</v>
      </c>
      <c r="G21" s="264">
        <f t="shared" si="2"/>
        <v>100.85579067892576</v>
      </c>
      <c r="H21" s="267">
        <f t="shared" si="3"/>
        <v>97.238773721954132</v>
      </c>
      <c r="I21" s="266">
        <f>13176718065/51100</f>
        <v>257861.41027397261</v>
      </c>
      <c r="J21" s="268">
        <f>13176718065/119341</f>
        <v>110412.33159601479</v>
      </c>
      <c r="K21" s="35"/>
    </row>
    <row r="22" spans="1:12" s="19" customFormat="1" ht="32.25" customHeight="1">
      <c r="B22" s="257" t="s">
        <v>221</v>
      </c>
      <c r="C22" s="258">
        <v>12161877</v>
      </c>
      <c r="D22" s="263">
        <v>13059190</v>
      </c>
      <c r="E22" s="263">
        <v>12740106</v>
      </c>
      <c r="F22" s="263">
        <v>286999</v>
      </c>
      <c r="G22" s="264">
        <f t="shared" si="2"/>
        <v>104.75443880907527</v>
      </c>
      <c r="H22" s="265">
        <f t="shared" si="3"/>
        <v>97.556632532339293</v>
      </c>
      <c r="I22" s="263">
        <f>13059190050/51005</f>
        <v>256037.44828938341</v>
      </c>
      <c r="J22" s="262">
        <f>13059190050/117789</f>
        <v>110869.35155235209</v>
      </c>
      <c r="K22" s="23"/>
    </row>
    <row r="23" spans="1:12" s="19" customFormat="1" ht="32.25" customHeight="1">
      <c r="B23" s="257" t="s">
        <v>241</v>
      </c>
      <c r="C23" s="258">
        <v>12445500</v>
      </c>
      <c r="D23" s="263">
        <v>13440396</v>
      </c>
      <c r="E23" s="263">
        <v>13105069</v>
      </c>
      <c r="F23" s="263">
        <v>299280</v>
      </c>
      <c r="G23" s="264">
        <f t="shared" si="2"/>
        <v>105.29965851110843</v>
      </c>
      <c r="H23" s="265">
        <f>E23/D23*100</f>
        <v>97.505080951483876</v>
      </c>
      <c r="I23" s="263">
        <v>263021</v>
      </c>
      <c r="J23" s="262">
        <v>115544</v>
      </c>
      <c r="K23" s="23"/>
    </row>
    <row r="24" spans="1:12" s="19" customFormat="1" ht="32.25" customHeight="1">
      <c r="B24" s="257" t="s">
        <v>237</v>
      </c>
      <c r="C24" s="258">
        <v>13118992</v>
      </c>
      <c r="D24" s="263">
        <v>13547417</v>
      </c>
      <c r="E24" s="263">
        <v>13204079</v>
      </c>
      <c r="F24" s="263">
        <v>313253</v>
      </c>
      <c r="G24" s="264">
        <f t="shared" si="2"/>
        <v>100.64857879324876</v>
      </c>
      <c r="H24" s="265">
        <f>E24/D24*100</f>
        <v>97.465657106443231</v>
      </c>
      <c r="I24" s="363">
        <f>13547417106/51258</f>
        <v>264298.58960552502</v>
      </c>
      <c r="J24" s="364">
        <f>13547417106/114875</f>
        <v>117931.81376278563</v>
      </c>
      <c r="K24" s="23"/>
      <c r="L24" s="43"/>
    </row>
    <row r="25" spans="1:12" s="19" customFormat="1" ht="32.25" customHeight="1" thickBot="1">
      <c r="B25" s="365" t="s">
        <v>238</v>
      </c>
      <c r="C25" s="366">
        <v>12510039</v>
      </c>
      <c r="D25" s="367">
        <v>13253742</v>
      </c>
      <c r="E25" s="367">
        <v>12919256</v>
      </c>
      <c r="F25" s="367">
        <v>304377</v>
      </c>
      <c r="G25" s="368">
        <f t="shared" si="2"/>
        <v>103.27110890701461</v>
      </c>
      <c r="H25" s="269">
        <f>E25/D25*100</f>
        <v>97.476290092262246</v>
      </c>
      <c r="I25" s="369">
        <f>13253741844/51434</f>
        <v>257684.44694171171</v>
      </c>
      <c r="J25" s="370">
        <f>13253741844/113179</f>
        <v>117104.24941022627</v>
      </c>
      <c r="K25" s="23"/>
    </row>
    <row r="26" spans="1:12" s="19" customFormat="1" ht="9" customHeight="1">
      <c r="B26" s="270"/>
      <c r="C26" s="258"/>
      <c r="D26" s="258"/>
      <c r="E26" s="258"/>
      <c r="F26" s="258"/>
      <c r="G26" s="271"/>
      <c r="H26" s="267"/>
      <c r="I26" s="258"/>
      <c r="J26" s="258"/>
      <c r="K26" s="23"/>
    </row>
    <row r="27" spans="1:12" s="19" customFormat="1" ht="15" customHeight="1">
      <c r="B27" s="359" t="s">
        <v>187</v>
      </c>
      <c r="C27" s="359"/>
      <c r="D27" s="359"/>
      <c r="E27" s="359"/>
      <c r="F27" s="359"/>
      <c r="G27" s="359"/>
      <c r="H27" s="359"/>
      <c r="I27" s="359"/>
      <c r="J27" s="359"/>
      <c r="K27" s="23"/>
    </row>
    <row r="28" spans="1:12" s="19" customFormat="1" ht="15" customHeight="1">
      <c r="B28" s="299" t="s">
        <v>188</v>
      </c>
      <c r="C28" s="299"/>
      <c r="D28" s="299"/>
      <c r="E28" s="299"/>
      <c r="F28" s="299"/>
      <c r="G28" s="299"/>
      <c r="H28" s="299"/>
      <c r="I28" s="299"/>
      <c r="J28" s="299"/>
      <c r="K28" s="23"/>
    </row>
    <row r="29" spans="1:12" s="19" customFormat="1" ht="15" customHeight="1">
      <c r="B29" s="299" t="s">
        <v>256</v>
      </c>
      <c r="C29" s="299"/>
      <c r="D29" s="299"/>
      <c r="E29" s="299"/>
      <c r="F29" s="299"/>
      <c r="G29" s="299"/>
      <c r="H29" s="299"/>
      <c r="I29" s="299"/>
      <c r="J29" s="299"/>
      <c r="K29" s="23"/>
    </row>
    <row r="30" spans="1:12" s="19" customFormat="1" ht="15" customHeight="1">
      <c r="B30" s="299" t="s">
        <v>219</v>
      </c>
      <c r="C30" s="36"/>
      <c r="D30" s="36"/>
      <c r="E30" s="37"/>
      <c r="F30" s="38"/>
      <c r="G30" s="38"/>
      <c r="H30" s="38"/>
      <c r="I30" s="38"/>
      <c r="J30" s="38"/>
      <c r="K30" s="23"/>
    </row>
  </sheetData>
  <mergeCells count="4">
    <mergeCell ref="B3:B4"/>
    <mergeCell ref="G3:H3"/>
    <mergeCell ref="I3:J3"/>
    <mergeCell ref="B27:J27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view="pageBreakPreview" zoomScaleNormal="100" zoomScaleSheetLayoutView="100" workbookViewId="0"/>
  </sheetViews>
  <sheetFormatPr defaultColWidth="9" defaultRowHeight="13"/>
  <cols>
    <col min="1" max="1" width="4" style="24" customWidth="1"/>
    <col min="2" max="2" width="12.6328125" style="24" customWidth="1"/>
    <col min="3" max="4" width="10.6328125" style="24" customWidth="1"/>
    <col min="5" max="7" width="15.453125" style="24" customWidth="1"/>
    <col min="8" max="8" width="2.26953125" style="24" customWidth="1"/>
    <col min="9" max="16384" width="9" style="24"/>
  </cols>
  <sheetData>
    <row r="1" spans="2:11" s="21" customFormat="1" ht="24" customHeight="1">
      <c r="B1" s="33" t="s">
        <v>52</v>
      </c>
      <c r="H1" s="39"/>
      <c r="I1" s="40"/>
      <c r="J1" s="40"/>
      <c r="K1" s="40"/>
    </row>
    <row r="2" spans="2:11" s="21" customFormat="1" ht="20" customHeight="1" thickBot="1">
      <c r="C2" s="22"/>
      <c r="D2" s="22"/>
      <c r="E2" s="22"/>
      <c r="F2" s="22"/>
      <c r="G2" s="22"/>
      <c r="H2" s="39"/>
      <c r="I2" s="40"/>
      <c r="J2" s="40"/>
      <c r="K2" s="40"/>
    </row>
    <row r="3" spans="2:11" s="21" customFormat="1" ht="26" customHeight="1">
      <c r="B3" s="354" t="s">
        <v>1</v>
      </c>
      <c r="C3" s="253" t="s">
        <v>19</v>
      </c>
      <c r="D3" s="253" t="s">
        <v>20</v>
      </c>
      <c r="E3" s="253" t="s">
        <v>21</v>
      </c>
      <c r="F3" s="253" t="s">
        <v>22</v>
      </c>
      <c r="G3" s="289" t="s">
        <v>23</v>
      </c>
      <c r="H3" s="39"/>
      <c r="I3" s="41"/>
      <c r="J3" s="40"/>
      <c r="K3" s="40"/>
    </row>
    <row r="4" spans="2:11" s="21" customFormat="1" ht="26" customHeight="1">
      <c r="B4" s="355"/>
      <c r="C4" s="254" t="s">
        <v>24</v>
      </c>
      <c r="D4" s="254" t="s">
        <v>25</v>
      </c>
      <c r="E4" s="254" t="s">
        <v>26</v>
      </c>
      <c r="F4" s="254" t="s">
        <v>27</v>
      </c>
      <c r="G4" s="290" t="s">
        <v>27</v>
      </c>
      <c r="H4" s="39"/>
      <c r="I4" s="40"/>
      <c r="J4" s="40"/>
      <c r="K4" s="40"/>
    </row>
    <row r="5" spans="2:11" s="21" customFormat="1" ht="22.5" hidden="1" customHeight="1">
      <c r="B5" s="279" t="s">
        <v>28</v>
      </c>
      <c r="C5" s="291">
        <v>12</v>
      </c>
      <c r="D5" s="291">
        <v>156</v>
      </c>
      <c r="E5" s="277">
        <v>630718</v>
      </c>
      <c r="F5" s="277">
        <v>36454152</v>
      </c>
      <c r="G5" s="283">
        <v>233680</v>
      </c>
      <c r="H5" s="42"/>
    </row>
    <row r="6" spans="2:11" s="21" customFormat="1" ht="22.5" hidden="1" customHeight="1">
      <c r="B6" s="279" t="s">
        <v>29</v>
      </c>
      <c r="C6" s="292">
        <v>12</v>
      </c>
      <c r="D6" s="292">
        <v>156</v>
      </c>
      <c r="E6" s="282">
        <v>575580</v>
      </c>
      <c r="F6" s="282">
        <v>38531642</v>
      </c>
      <c r="G6" s="283">
        <v>246997</v>
      </c>
      <c r="H6" s="42"/>
    </row>
    <row r="7" spans="2:11" s="21" customFormat="1" ht="22.5" hidden="1" customHeight="1">
      <c r="B7" s="279" t="s">
        <v>30</v>
      </c>
      <c r="C7" s="292">
        <v>12</v>
      </c>
      <c r="D7" s="292">
        <v>156</v>
      </c>
      <c r="E7" s="282">
        <v>508932</v>
      </c>
      <c r="F7" s="282">
        <v>58807395</v>
      </c>
      <c r="G7" s="283">
        <v>376970</v>
      </c>
      <c r="H7" s="42"/>
    </row>
    <row r="8" spans="2:11" s="21" customFormat="1" ht="22.5" hidden="1" customHeight="1">
      <c r="B8" s="279" t="s">
        <v>31</v>
      </c>
      <c r="C8" s="292">
        <v>12</v>
      </c>
      <c r="D8" s="292">
        <v>156</v>
      </c>
      <c r="E8" s="282">
        <v>464833</v>
      </c>
      <c r="F8" s="282">
        <v>32350059</v>
      </c>
      <c r="G8" s="283">
        <v>207372</v>
      </c>
      <c r="H8" s="42"/>
    </row>
    <row r="9" spans="2:11" s="21" customFormat="1" ht="22.5" hidden="1" customHeight="1">
      <c r="B9" s="279" t="s">
        <v>32</v>
      </c>
      <c r="C9" s="292">
        <v>12</v>
      </c>
      <c r="D9" s="292">
        <v>156</v>
      </c>
      <c r="E9" s="282">
        <v>466815</v>
      </c>
      <c r="F9" s="282">
        <v>56082772</v>
      </c>
      <c r="G9" s="283">
        <v>359505</v>
      </c>
      <c r="H9" s="42"/>
    </row>
    <row r="10" spans="2:11" s="21" customFormat="1" ht="22.5" hidden="1" customHeight="1">
      <c r="B10" s="279" t="s">
        <v>33</v>
      </c>
      <c r="C10" s="292">
        <v>12</v>
      </c>
      <c r="D10" s="292">
        <v>156</v>
      </c>
      <c r="E10" s="282">
        <v>393139</v>
      </c>
      <c r="F10" s="282">
        <v>26717567</v>
      </c>
      <c r="G10" s="283">
        <v>171266</v>
      </c>
      <c r="H10" s="42"/>
    </row>
    <row r="11" spans="2:11" s="21" customFormat="1" ht="22.5" hidden="1" customHeight="1">
      <c r="B11" s="279" t="s">
        <v>34</v>
      </c>
      <c r="C11" s="292">
        <v>12</v>
      </c>
      <c r="D11" s="292">
        <v>156</v>
      </c>
      <c r="E11" s="282">
        <v>457995</v>
      </c>
      <c r="F11" s="282">
        <v>39505922</v>
      </c>
      <c r="G11" s="283">
        <v>253243</v>
      </c>
      <c r="H11" s="42"/>
    </row>
    <row r="12" spans="2:11" s="21" customFormat="1" ht="22.5" hidden="1" customHeight="1">
      <c r="B12" s="279" t="s">
        <v>35</v>
      </c>
      <c r="C12" s="292">
        <v>12</v>
      </c>
      <c r="D12" s="292">
        <v>156</v>
      </c>
      <c r="E12" s="282">
        <v>478847</v>
      </c>
      <c r="F12" s="282">
        <v>21235014</v>
      </c>
      <c r="G12" s="283">
        <v>136122</v>
      </c>
      <c r="H12" s="42"/>
    </row>
    <row r="13" spans="2:11" s="21" customFormat="1" ht="22.5" hidden="1" customHeight="1">
      <c r="B13" s="279" t="s">
        <v>36</v>
      </c>
      <c r="C13" s="292">
        <v>12</v>
      </c>
      <c r="D13" s="292">
        <v>156</v>
      </c>
      <c r="E13" s="282">
        <v>453031</v>
      </c>
      <c r="F13" s="282">
        <v>37603405</v>
      </c>
      <c r="G13" s="283">
        <v>241047</v>
      </c>
      <c r="H13" s="42"/>
    </row>
    <row r="14" spans="2:11" s="21" customFormat="1" ht="30" customHeight="1">
      <c r="B14" s="279" t="s">
        <v>252</v>
      </c>
      <c r="C14" s="292">
        <v>12</v>
      </c>
      <c r="D14" s="292">
        <v>162</v>
      </c>
      <c r="E14" s="282">
        <v>407010</v>
      </c>
      <c r="F14" s="282">
        <v>21822702</v>
      </c>
      <c r="G14" s="283">
        <v>134708</v>
      </c>
      <c r="H14" s="42"/>
    </row>
    <row r="15" spans="2:11" s="21" customFormat="1" ht="30" customHeight="1">
      <c r="B15" s="279" t="s">
        <v>37</v>
      </c>
      <c r="C15" s="292">
        <v>12</v>
      </c>
      <c r="D15" s="292">
        <v>180</v>
      </c>
      <c r="E15" s="282">
        <v>405656</v>
      </c>
      <c r="F15" s="282">
        <v>28371787</v>
      </c>
      <c r="G15" s="283">
        <v>157621</v>
      </c>
      <c r="H15" s="42"/>
    </row>
    <row r="16" spans="2:11" s="21" customFormat="1" ht="30" customHeight="1">
      <c r="B16" s="279" t="s">
        <v>38</v>
      </c>
      <c r="C16" s="292">
        <v>12</v>
      </c>
      <c r="D16" s="292">
        <v>180</v>
      </c>
      <c r="E16" s="282">
        <v>374140</v>
      </c>
      <c r="F16" s="282">
        <v>19354344</v>
      </c>
      <c r="G16" s="283">
        <v>107524</v>
      </c>
      <c r="H16" s="42"/>
    </row>
    <row r="17" spans="2:12" s="21" customFormat="1" ht="30" customHeight="1">
      <c r="B17" s="279" t="s">
        <v>39</v>
      </c>
      <c r="C17" s="292">
        <v>12</v>
      </c>
      <c r="D17" s="292">
        <v>180</v>
      </c>
      <c r="E17" s="284">
        <v>353359</v>
      </c>
      <c r="F17" s="284">
        <v>20924034</v>
      </c>
      <c r="G17" s="285">
        <v>116244</v>
      </c>
      <c r="H17" s="42"/>
    </row>
    <row r="18" spans="2:12" s="21" customFormat="1" ht="30" customHeight="1">
      <c r="B18" s="279" t="s">
        <v>40</v>
      </c>
      <c r="C18" s="292">
        <v>12</v>
      </c>
      <c r="D18" s="292">
        <v>186</v>
      </c>
      <c r="E18" s="284">
        <v>321385</v>
      </c>
      <c r="F18" s="284">
        <v>24223628</v>
      </c>
      <c r="G18" s="285">
        <v>130234</v>
      </c>
      <c r="H18" s="42"/>
    </row>
    <row r="19" spans="2:12" s="21" customFormat="1" ht="30" customHeight="1">
      <c r="B19" s="279" t="s">
        <v>41</v>
      </c>
      <c r="C19" s="292">
        <v>12</v>
      </c>
      <c r="D19" s="292">
        <v>180</v>
      </c>
      <c r="E19" s="284">
        <v>302855</v>
      </c>
      <c r="F19" s="284">
        <v>24155135</v>
      </c>
      <c r="G19" s="285">
        <v>134195</v>
      </c>
      <c r="H19" s="42"/>
    </row>
    <row r="20" spans="2:12" s="21" customFormat="1" ht="30" customHeight="1">
      <c r="B20" s="279" t="s">
        <v>42</v>
      </c>
      <c r="C20" s="292">
        <v>12</v>
      </c>
      <c r="D20" s="292">
        <v>182</v>
      </c>
      <c r="E20" s="284">
        <v>246019</v>
      </c>
      <c r="F20" s="284">
        <v>29695963</v>
      </c>
      <c r="G20" s="285">
        <v>163164</v>
      </c>
      <c r="H20" s="42"/>
    </row>
    <row r="21" spans="2:12" s="21" customFormat="1" ht="30" customHeight="1">
      <c r="B21" s="279" t="s">
        <v>43</v>
      </c>
      <c r="C21" s="292">
        <v>12</v>
      </c>
      <c r="D21" s="292">
        <v>184</v>
      </c>
      <c r="E21" s="284">
        <v>153509</v>
      </c>
      <c r="F21" s="284">
        <v>21954955</v>
      </c>
      <c r="G21" s="285">
        <v>119320</v>
      </c>
      <c r="H21" s="42"/>
    </row>
    <row r="22" spans="2:12" s="21" customFormat="1" ht="30" customHeight="1">
      <c r="B22" s="279" t="s">
        <v>44</v>
      </c>
      <c r="C22" s="292">
        <v>12</v>
      </c>
      <c r="D22" s="292">
        <v>186</v>
      </c>
      <c r="E22" s="284">
        <v>136696</v>
      </c>
      <c r="F22" s="284">
        <v>23644298</v>
      </c>
      <c r="G22" s="285">
        <v>127119</v>
      </c>
      <c r="H22" s="42"/>
    </row>
    <row r="23" spans="2:12" s="21" customFormat="1" ht="30" customHeight="1">
      <c r="B23" s="279" t="s">
        <v>45</v>
      </c>
      <c r="C23" s="292">
        <v>12</v>
      </c>
      <c r="D23" s="292">
        <v>186</v>
      </c>
      <c r="E23" s="284">
        <v>128438</v>
      </c>
      <c r="F23" s="284">
        <v>23486217</v>
      </c>
      <c r="G23" s="285">
        <v>126269</v>
      </c>
      <c r="H23" s="42"/>
    </row>
    <row r="24" spans="2:12" s="21" customFormat="1" ht="30" customHeight="1">
      <c r="B24" s="279" t="s">
        <v>46</v>
      </c>
      <c r="C24" s="292">
        <v>12</v>
      </c>
      <c r="D24" s="292">
        <v>192</v>
      </c>
      <c r="E24" s="284">
        <v>126055</v>
      </c>
      <c r="F24" s="284">
        <v>31861726</v>
      </c>
      <c r="G24" s="285">
        <v>165946</v>
      </c>
      <c r="H24" s="42"/>
    </row>
    <row r="25" spans="2:12" s="21" customFormat="1" ht="30" customHeight="1">
      <c r="B25" s="257" t="s">
        <v>47</v>
      </c>
      <c r="C25" s="292">
        <v>12</v>
      </c>
      <c r="D25" s="292">
        <v>192</v>
      </c>
      <c r="E25" s="284">
        <v>108487</v>
      </c>
      <c r="F25" s="284">
        <v>31462002</v>
      </c>
      <c r="G25" s="287">
        <v>163864</v>
      </c>
      <c r="H25" s="42"/>
      <c r="L25" s="42"/>
    </row>
    <row r="26" spans="2:12" s="21" customFormat="1" ht="30" customHeight="1">
      <c r="B26" s="257" t="s">
        <v>48</v>
      </c>
      <c r="C26" s="292">
        <v>12</v>
      </c>
      <c r="D26" s="292">
        <v>192</v>
      </c>
      <c r="E26" s="284">
        <v>98476</v>
      </c>
      <c r="F26" s="284">
        <v>36208245</v>
      </c>
      <c r="G26" s="285">
        <v>188584</v>
      </c>
      <c r="H26" s="42"/>
    </row>
    <row r="27" spans="2:12" s="21" customFormat="1" ht="30" customHeight="1">
      <c r="B27" s="257" t="s">
        <v>189</v>
      </c>
      <c r="C27" s="292">
        <v>12</v>
      </c>
      <c r="D27" s="292">
        <v>198</v>
      </c>
      <c r="E27" s="284">
        <v>87197</v>
      </c>
      <c r="F27" s="284">
        <v>47714433</v>
      </c>
      <c r="G27" s="285">
        <v>240981</v>
      </c>
      <c r="H27" s="42"/>
    </row>
    <row r="28" spans="2:12" s="21" customFormat="1" ht="30" customHeight="1">
      <c r="B28" s="257" t="s">
        <v>190</v>
      </c>
      <c r="C28" s="292">
        <v>12</v>
      </c>
      <c r="D28" s="292">
        <v>186</v>
      </c>
      <c r="E28" s="284">
        <v>89086</v>
      </c>
      <c r="F28" s="284">
        <v>47147060</v>
      </c>
      <c r="G28" s="285">
        <v>253478</v>
      </c>
      <c r="H28" s="42"/>
    </row>
    <row r="29" spans="2:12" s="21" customFormat="1" ht="30" customHeight="1">
      <c r="B29" s="257" t="s">
        <v>191</v>
      </c>
      <c r="C29" s="292">
        <v>12</v>
      </c>
      <c r="D29" s="292">
        <v>192</v>
      </c>
      <c r="E29" s="284">
        <v>78663</v>
      </c>
      <c r="F29" s="284">
        <v>57774439</v>
      </c>
      <c r="G29" s="285">
        <v>300908</v>
      </c>
      <c r="H29" s="42"/>
    </row>
    <row r="30" spans="2:12" s="21" customFormat="1" ht="30" customHeight="1">
      <c r="B30" s="257" t="s">
        <v>220</v>
      </c>
      <c r="C30" s="292">
        <v>12</v>
      </c>
      <c r="D30" s="292">
        <v>186</v>
      </c>
      <c r="E30" s="293">
        <v>31632</v>
      </c>
      <c r="F30" s="284">
        <v>70309705</v>
      </c>
      <c r="G30" s="285">
        <v>378009</v>
      </c>
      <c r="H30" s="42"/>
    </row>
    <row r="31" spans="2:12" s="21" customFormat="1" ht="30" customHeight="1">
      <c r="B31" s="257" t="s">
        <v>226</v>
      </c>
      <c r="C31" s="292">
        <v>12</v>
      </c>
      <c r="D31" s="292">
        <v>186</v>
      </c>
      <c r="E31" s="293">
        <v>69898</v>
      </c>
      <c r="F31" s="284">
        <v>77834791</v>
      </c>
      <c r="G31" s="287">
        <v>418466</v>
      </c>
      <c r="H31" s="42"/>
    </row>
    <row r="32" spans="2:12" s="21" customFormat="1" ht="30" customHeight="1">
      <c r="B32" s="257" t="s">
        <v>232</v>
      </c>
      <c r="C32" s="292">
        <v>12</v>
      </c>
      <c r="D32" s="292">
        <v>198</v>
      </c>
      <c r="E32" s="293">
        <v>118601</v>
      </c>
      <c r="F32" s="284">
        <v>95053078</v>
      </c>
      <c r="G32" s="287">
        <v>480066</v>
      </c>
      <c r="H32" s="42"/>
    </row>
    <row r="33" spans="2:8" s="21" customFormat="1" ht="30" customHeight="1">
      <c r="B33" s="257" t="s">
        <v>239</v>
      </c>
      <c r="C33" s="292">
        <v>12</v>
      </c>
      <c r="D33" s="292">
        <v>198</v>
      </c>
      <c r="E33" s="293">
        <v>123652</v>
      </c>
      <c r="F33" s="284">
        <v>91438189</v>
      </c>
      <c r="G33" s="287">
        <v>461809</v>
      </c>
      <c r="H33" s="42"/>
    </row>
    <row r="34" spans="2:8" s="21" customFormat="1" ht="30" customHeight="1" thickBot="1">
      <c r="B34" s="257" t="s">
        <v>240</v>
      </c>
      <c r="C34" s="371">
        <v>12</v>
      </c>
      <c r="D34" s="371">
        <v>198</v>
      </c>
      <c r="E34" s="372">
        <v>140319</v>
      </c>
      <c r="F34" s="373">
        <v>92709952</v>
      </c>
      <c r="G34" s="374">
        <v>468232</v>
      </c>
      <c r="H34" s="42"/>
    </row>
    <row r="35" spans="2:8" s="21" customFormat="1" ht="9" customHeight="1">
      <c r="B35" s="294"/>
      <c r="C35" s="295"/>
      <c r="D35" s="295"/>
      <c r="E35" s="270"/>
      <c r="F35" s="270"/>
      <c r="G35" s="270"/>
      <c r="H35" s="42"/>
    </row>
    <row r="36" spans="2:8" s="21" customFormat="1" ht="15" customHeight="1">
      <c r="B36" s="296" t="s">
        <v>257</v>
      </c>
      <c r="C36" s="297"/>
      <c r="D36" s="297"/>
      <c r="E36" s="270"/>
      <c r="F36" s="270"/>
      <c r="G36" s="270"/>
      <c r="H36" s="42"/>
    </row>
    <row r="37" spans="2:8" s="21" customFormat="1" ht="15" customHeight="1">
      <c r="B37" s="298" t="s">
        <v>192</v>
      </c>
      <c r="C37" s="295"/>
      <c r="D37" s="295"/>
      <c r="E37" s="270"/>
      <c r="F37" s="270"/>
      <c r="G37" s="270"/>
      <c r="H37" s="42"/>
    </row>
    <row r="38" spans="2:8" s="21" customFormat="1" ht="15" customHeight="1">
      <c r="B38" s="298" t="s">
        <v>49</v>
      </c>
      <c r="C38" s="295"/>
      <c r="D38" s="295"/>
      <c r="E38" s="270"/>
      <c r="F38" s="270"/>
      <c r="G38" s="270"/>
      <c r="H38" s="42"/>
    </row>
    <row r="39" spans="2:8" s="21" customFormat="1" ht="15" customHeight="1">
      <c r="B39" s="252" t="s">
        <v>50</v>
      </c>
      <c r="C39" s="251"/>
      <c r="D39" s="251"/>
      <c r="E39" s="251"/>
      <c r="F39" s="251"/>
      <c r="G39" s="251"/>
    </row>
  </sheetData>
  <mergeCells count="1">
    <mergeCell ref="B3:B4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view="pageBreakPreview" zoomScaleNormal="100" zoomScaleSheetLayoutView="100" workbookViewId="0">
      <pane ySplit="4" topLeftCell="A5" activePane="bottomLeft" state="frozen"/>
      <selection activeCell="AI32" sqref="AI32"/>
      <selection pane="bottomLeft"/>
    </sheetView>
  </sheetViews>
  <sheetFormatPr defaultColWidth="9" defaultRowHeight="13"/>
  <cols>
    <col min="1" max="1" width="2.6328125" style="24" customWidth="1"/>
    <col min="2" max="2" width="12.6328125" style="24" customWidth="1"/>
    <col min="3" max="6" width="15.6328125" style="24" customWidth="1"/>
    <col min="7" max="7" width="2.36328125" style="24" customWidth="1"/>
    <col min="8" max="16384" width="9" style="24"/>
  </cols>
  <sheetData>
    <row r="1" spans="1:7" s="19" customFormat="1" ht="24" customHeight="1">
      <c r="B1" s="20" t="s">
        <v>51</v>
      </c>
      <c r="C1" s="21"/>
      <c r="D1" s="21"/>
      <c r="E1" s="21"/>
      <c r="F1" s="21"/>
    </row>
    <row r="2" spans="1:7" s="19" customFormat="1" ht="20" customHeight="1" thickBot="1">
      <c r="B2" s="252"/>
      <c r="C2" s="251"/>
      <c r="D2" s="251"/>
      <c r="E2" s="251"/>
      <c r="F2" s="272" t="s">
        <v>0</v>
      </c>
    </row>
    <row r="3" spans="1:7" s="19" customFormat="1" ht="26" customHeight="1">
      <c r="B3" s="354" t="s">
        <v>1</v>
      </c>
      <c r="C3" s="360" t="s">
        <v>2</v>
      </c>
      <c r="D3" s="361"/>
      <c r="E3" s="360" t="s">
        <v>3</v>
      </c>
      <c r="F3" s="362"/>
    </row>
    <row r="4" spans="1:7" s="19" customFormat="1" ht="26" customHeight="1">
      <c r="B4" s="355"/>
      <c r="C4" s="273" t="s">
        <v>4</v>
      </c>
      <c r="D4" s="255" t="s">
        <v>5</v>
      </c>
      <c r="E4" s="273" t="s">
        <v>4</v>
      </c>
      <c r="F4" s="256" t="s">
        <v>5</v>
      </c>
    </row>
    <row r="5" spans="1:7" s="19" customFormat="1" ht="30" customHeight="1">
      <c r="B5" s="274" t="s">
        <v>6</v>
      </c>
      <c r="C5" s="275">
        <v>2446765</v>
      </c>
      <c r="D5" s="276">
        <v>2291841</v>
      </c>
      <c r="E5" s="277">
        <v>754837</v>
      </c>
      <c r="F5" s="278">
        <v>1660948</v>
      </c>
    </row>
    <row r="6" spans="1:7" s="19" customFormat="1" ht="30" customHeight="1">
      <c r="B6" s="279" t="s">
        <v>7</v>
      </c>
      <c r="C6" s="280">
        <v>2574669</v>
      </c>
      <c r="D6" s="281">
        <v>2372028</v>
      </c>
      <c r="E6" s="282">
        <v>356378</v>
      </c>
      <c r="F6" s="283">
        <v>1257744</v>
      </c>
    </row>
    <row r="7" spans="1:7" s="19" customFormat="1" ht="30" customHeight="1">
      <c r="A7" s="23"/>
      <c r="B7" s="279" t="s">
        <v>8</v>
      </c>
      <c r="C7" s="280">
        <v>2544522</v>
      </c>
      <c r="D7" s="281">
        <v>2327583</v>
      </c>
      <c r="E7" s="282">
        <v>833488</v>
      </c>
      <c r="F7" s="283">
        <v>1792733</v>
      </c>
    </row>
    <row r="8" spans="1:7" s="19" customFormat="1" ht="30" customHeight="1">
      <c r="B8" s="257" t="s">
        <v>9</v>
      </c>
      <c r="C8" s="270">
        <v>2574348</v>
      </c>
      <c r="D8" s="284">
        <v>2363435</v>
      </c>
      <c r="E8" s="284">
        <v>2213917</v>
      </c>
      <c r="F8" s="285">
        <v>3271988</v>
      </c>
    </row>
    <row r="9" spans="1:7" s="19" customFormat="1" ht="30" customHeight="1">
      <c r="B9" s="257" t="s">
        <v>10</v>
      </c>
      <c r="C9" s="270">
        <v>2410977</v>
      </c>
      <c r="D9" s="284">
        <v>2213423</v>
      </c>
      <c r="E9" s="284">
        <v>2070100</v>
      </c>
      <c r="F9" s="285">
        <v>3087244</v>
      </c>
    </row>
    <row r="10" spans="1:7" s="19" customFormat="1" ht="30" customHeight="1">
      <c r="B10" s="257" t="s">
        <v>11</v>
      </c>
      <c r="C10" s="270">
        <v>2305165</v>
      </c>
      <c r="D10" s="284">
        <v>2276570</v>
      </c>
      <c r="E10" s="284">
        <v>2143448</v>
      </c>
      <c r="F10" s="285">
        <v>3178172</v>
      </c>
    </row>
    <row r="11" spans="1:7" s="19" customFormat="1" ht="30" customHeight="1">
      <c r="B11" s="257" t="s">
        <v>12</v>
      </c>
      <c r="C11" s="270">
        <v>2338904</v>
      </c>
      <c r="D11" s="284">
        <v>2037380</v>
      </c>
      <c r="E11" s="284">
        <v>1098267</v>
      </c>
      <c r="F11" s="285">
        <v>2965452</v>
      </c>
      <c r="G11" s="23"/>
    </row>
    <row r="12" spans="1:7" s="19" customFormat="1" ht="30" customHeight="1">
      <c r="B12" s="257" t="s">
        <v>13</v>
      </c>
      <c r="C12" s="270">
        <v>2328518</v>
      </c>
      <c r="D12" s="284">
        <v>2270252</v>
      </c>
      <c r="E12" s="284">
        <v>3149158</v>
      </c>
      <c r="F12" s="285">
        <v>3392840</v>
      </c>
      <c r="G12" s="23"/>
    </row>
    <row r="13" spans="1:7" s="19" customFormat="1" ht="30" customHeight="1">
      <c r="B13" s="257" t="s">
        <v>14</v>
      </c>
      <c r="C13" s="270">
        <v>2307776</v>
      </c>
      <c r="D13" s="284">
        <v>2104614</v>
      </c>
      <c r="E13" s="284">
        <v>2255502</v>
      </c>
      <c r="F13" s="285">
        <v>3211079</v>
      </c>
      <c r="G13" s="23"/>
    </row>
    <row r="14" spans="1:7" s="19" customFormat="1" ht="30" customHeight="1">
      <c r="B14" s="257" t="s">
        <v>15</v>
      </c>
      <c r="C14" s="270">
        <v>2323110</v>
      </c>
      <c r="D14" s="284">
        <v>2157596</v>
      </c>
      <c r="E14" s="284">
        <v>2240543</v>
      </c>
      <c r="F14" s="285">
        <v>3283126</v>
      </c>
      <c r="G14" s="23"/>
    </row>
    <row r="15" spans="1:7" s="19" customFormat="1" ht="30" customHeight="1">
      <c r="B15" s="257" t="s">
        <v>16</v>
      </c>
      <c r="C15" s="270">
        <v>2685636</v>
      </c>
      <c r="D15" s="284">
        <v>2672022</v>
      </c>
      <c r="E15" s="284">
        <v>1407615</v>
      </c>
      <c r="F15" s="285">
        <v>2450664</v>
      </c>
      <c r="G15" s="23"/>
    </row>
    <row r="16" spans="1:7" s="19" customFormat="1" ht="30" customHeight="1">
      <c r="B16" s="257" t="s">
        <v>17</v>
      </c>
      <c r="C16" s="270">
        <v>2912572</v>
      </c>
      <c r="D16" s="284">
        <v>2734341</v>
      </c>
      <c r="E16" s="284">
        <v>1107700</v>
      </c>
      <c r="F16" s="285">
        <v>2216784</v>
      </c>
      <c r="G16" s="23"/>
    </row>
    <row r="17" spans="2:7" s="19" customFormat="1" ht="30" customHeight="1">
      <c r="B17" s="257" t="s">
        <v>18</v>
      </c>
      <c r="C17" s="270">
        <v>2879270</v>
      </c>
      <c r="D17" s="284">
        <v>2694446</v>
      </c>
      <c r="E17" s="284">
        <v>1317227</v>
      </c>
      <c r="F17" s="285">
        <v>2268449</v>
      </c>
      <c r="G17" s="23"/>
    </row>
    <row r="18" spans="2:7" s="19" customFormat="1" ht="30" customHeight="1">
      <c r="B18" s="257" t="s">
        <v>63</v>
      </c>
      <c r="C18" s="270">
        <v>2904366</v>
      </c>
      <c r="D18" s="284">
        <v>2731807</v>
      </c>
      <c r="E18" s="284">
        <v>1231970</v>
      </c>
      <c r="F18" s="285">
        <v>2277557</v>
      </c>
      <c r="G18" s="23"/>
    </row>
    <row r="19" spans="2:7" s="19" customFormat="1" ht="30" customHeight="1">
      <c r="B19" s="257" t="s">
        <v>178</v>
      </c>
      <c r="C19" s="270">
        <v>3253025</v>
      </c>
      <c r="D19" s="284">
        <v>2780765</v>
      </c>
      <c r="E19" s="284">
        <v>757103</v>
      </c>
      <c r="F19" s="285">
        <v>1959934</v>
      </c>
      <c r="G19" s="23"/>
    </row>
    <row r="20" spans="2:7" s="19" customFormat="1" ht="30" customHeight="1">
      <c r="B20" s="286" t="s">
        <v>185</v>
      </c>
      <c r="C20" s="270">
        <v>3461551</v>
      </c>
      <c r="D20" s="284">
        <v>2708326</v>
      </c>
      <c r="E20" s="284">
        <v>920824</v>
      </c>
      <c r="F20" s="285">
        <v>2166293</v>
      </c>
      <c r="G20" s="23"/>
    </row>
    <row r="21" spans="2:7" s="19" customFormat="1" ht="30" customHeight="1">
      <c r="B21" s="286" t="s">
        <v>194</v>
      </c>
      <c r="C21" s="284">
        <v>3360309</v>
      </c>
      <c r="D21" s="284">
        <v>2801449</v>
      </c>
      <c r="E21" s="284">
        <v>1128676</v>
      </c>
      <c r="F21" s="287">
        <v>2523193</v>
      </c>
      <c r="G21" s="23"/>
    </row>
    <row r="22" spans="2:7" s="19" customFormat="1" ht="30" customHeight="1">
      <c r="B22" s="286" t="s">
        <v>221</v>
      </c>
      <c r="C22" s="284">
        <v>3376200</v>
      </c>
      <c r="D22" s="284">
        <v>2784468</v>
      </c>
      <c r="E22" s="284">
        <v>970064</v>
      </c>
      <c r="F22" s="287">
        <v>2170026</v>
      </c>
      <c r="G22" s="23"/>
    </row>
    <row r="23" spans="2:7" s="19" customFormat="1" ht="30" customHeight="1">
      <c r="B23" s="286" t="s">
        <v>227</v>
      </c>
      <c r="C23" s="284">
        <v>3307962</v>
      </c>
      <c r="D23" s="284">
        <v>2982280</v>
      </c>
      <c r="E23" s="284">
        <v>720609</v>
      </c>
      <c r="F23" s="287">
        <v>1918544</v>
      </c>
      <c r="G23" s="23"/>
    </row>
    <row r="24" spans="2:7" s="19" customFormat="1" ht="30" customHeight="1">
      <c r="B24" s="286" t="s">
        <v>237</v>
      </c>
      <c r="C24" s="284">
        <v>3261168</v>
      </c>
      <c r="D24" s="284">
        <v>2822527</v>
      </c>
      <c r="E24" s="284">
        <v>979530</v>
      </c>
      <c r="F24" s="287">
        <v>2298023</v>
      </c>
      <c r="G24" s="23"/>
    </row>
    <row r="25" spans="2:7" s="19" customFormat="1" ht="30" customHeight="1" thickBot="1">
      <c r="B25" s="375" t="s">
        <v>238</v>
      </c>
      <c r="C25" s="373">
        <v>3259704</v>
      </c>
      <c r="D25" s="373">
        <v>2944310</v>
      </c>
      <c r="E25" s="373">
        <v>1162118</v>
      </c>
      <c r="F25" s="374">
        <v>2453286</v>
      </c>
      <c r="G25" s="23"/>
    </row>
    <row r="26" spans="2:7" s="19" customFormat="1">
      <c r="B26" s="270"/>
      <c r="C26" s="270"/>
      <c r="D26" s="270"/>
      <c r="E26" s="270"/>
      <c r="F26" s="270"/>
    </row>
    <row r="27" spans="2:7" s="19" customFormat="1">
      <c r="B27" s="30" t="s">
        <v>253</v>
      </c>
      <c r="C27" s="251"/>
      <c r="D27" s="251"/>
      <c r="E27" s="251"/>
      <c r="F27" s="251"/>
    </row>
    <row r="28" spans="2:7">
      <c r="B28" s="252" t="s">
        <v>179</v>
      </c>
      <c r="C28" s="288"/>
      <c r="D28" s="288"/>
      <c r="E28" s="288"/>
      <c r="F28" s="288"/>
    </row>
  </sheetData>
  <mergeCells count="3">
    <mergeCell ref="B3:B4"/>
    <mergeCell ref="C3:D3"/>
    <mergeCell ref="E3:F3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13-1</vt:lpstr>
      <vt:lpstr>13-2</vt:lpstr>
      <vt:lpstr>13-3</vt:lpstr>
      <vt:lpstr>13-4</vt:lpstr>
      <vt:lpstr>13-5</vt:lpstr>
      <vt:lpstr>13-6</vt:lpstr>
      <vt:lpstr>13-7</vt:lpstr>
      <vt:lpstr>13-8</vt:lpstr>
      <vt:lpstr>'13-4'!Print_Area</vt:lpstr>
      <vt:lpstr>'13-5'!Print_Area</vt:lpstr>
      <vt:lpstr>'13-6'!Print_Area</vt:lpstr>
      <vt:lpstr>'13-7'!Print_Area</vt:lpstr>
      <vt:lpstr>'13-8'!Print_Area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保守ユーザー</dc:creator>
  <cp:lastModifiedBy>唐津市</cp:lastModifiedBy>
  <cp:lastPrinted>2026-04-01T04:28:10Z</cp:lastPrinted>
  <dcterms:created xsi:type="dcterms:W3CDTF">2019-03-30T02:19:06Z</dcterms:created>
  <dcterms:modified xsi:type="dcterms:W3CDTF">2026-04-13T01:31:40Z</dcterms:modified>
</cp:coreProperties>
</file>